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<sst xmlns="http://schemas.openxmlformats.org/spreadsheetml/2006/main" count="344" uniqueCount="143">
  <si>
    <t>Oświetlenie uliczne</t>
  </si>
  <si>
    <t>lp</t>
  </si>
  <si>
    <t>Płatnik</t>
  </si>
  <si>
    <t>adres pkt.poboru energii</t>
  </si>
  <si>
    <t>grupa taryfowa</t>
  </si>
  <si>
    <t>moc umowna KW</t>
  </si>
  <si>
    <t>Gmina Jelcz -Laskowice ul. Witosa 24              55-220 Jelcz-Laskowice</t>
  </si>
  <si>
    <t xml:space="preserve">Biskupice OŁ.Celina S-17  55-220 Jelcz Laskowice </t>
  </si>
  <si>
    <t>C12b</t>
  </si>
  <si>
    <t xml:space="preserve">Biskupice OŁ. R-2554(S-17)  55-220 Jelcz Laskowice </t>
  </si>
  <si>
    <t xml:space="preserve">Brzezinki R-2239  55-220 Jelcz Laskowice </t>
  </si>
  <si>
    <t xml:space="preserve">Chwałowice ul. Akacjowa dz. 244/43   55-220 Jelcz Laskowice </t>
  </si>
  <si>
    <t xml:space="preserve">Chwałowice ul. Główna  55-220 Jelcz Laskowice </t>
  </si>
  <si>
    <t xml:space="preserve">Chwałowice ul. Słoneczna  55-220 Jelcz Laskowice </t>
  </si>
  <si>
    <t>O12</t>
  </si>
  <si>
    <t xml:space="preserve">Chwałowice R-2558 55-220 Jelcz Laskowice </t>
  </si>
  <si>
    <t xml:space="preserve"> Chwałowice R-2530  55-220 Jelcz Laskowice </t>
  </si>
  <si>
    <t>C11</t>
  </si>
  <si>
    <t xml:space="preserve"> Chwałowice R-2528 55-220 Jelcz Laskowice </t>
  </si>
  <si>
    <t xml:space="preserve"> Chwałowice R-2529  55-220 Jelcz Laskowice </t>
  </si>
  <si>
    <t xml:space="preserve">  Dębina R-2532 55-220 Jelcz Laskowice </t>
  </si>
  <si>
    <t xml:space="preserve">Dziuplina R-2064 55-220 Jelcz Laskowice </t>
  </si>
  <si>
    <t xml:space="preserve">Grędzina R-1138  55-220 Jelcz Laskowice </t>
  </si>
  <si>
    <t xml:space="preserve">Grędzina R-2517  55-220 Jelcz Laskowice </t>
  </si>
  <si>
    <t xml:space="preserve"> Grędzina R-2518   55-220 Jelcz Laskowice </t>
  </si>
  <si>
    <t xml:space="preserve"> Kopalina R-2380  55-220 Jelcz Laskowice </t>
  </si>
  <si>
    <t xml:space="preserve"> Kopalina R-2590  55-220 Jelcz Laskowice </t>
  </si>
  <si>
    <t xml:space="preserve">Kopalina R-2591 55-220 Jelcz Laskowice </t>
  </si>
  <si>
    <t xml:space="preserve">Łęg R-2090  55-220 Jelcz Laskowice </t>
  </si>
  <si>
    <t xml:space="preserve">Miłocice R-2520  55-220 Jelcz Laskowice </t>
  </si>
  <si>
    <t xml:space="preserve">Miłocice   R-2555  55-220 Jelcz Laskowice </t>
  </si>
  <si>
    <t xml:space="preserve">Miłocice  R-2523   55-220 Jelcz Laskowice </t>
  </si>
  <si>
    <t xml:space="preserve">Miłocice R-2622  55-220 Jelcz Laskowice </t>
  </si>
  <si>
    <t xml:space="preserve">Miłocice R-2621  55-220 Jelcz Laskowice </t>
  </si>
  <si>
    <t xml:space="preserve">Miłocice ul. Główna R-2556   55-220 Jelcz Laskowice </t>
  </si>
  <si>
    <t xml:space="preserve"> Miłoszyce  ul. Akacjowa  55-220 Jelcz Laskowice </t>
  </si>
  <si>
    <t xml:space="preserve"> Miłoszyce ul. Nowa  R-2611  55-220 Jelcz Laskowice </t>
  </si>
  <si>
    <t xml:space="preserve"> Miłoszyce R-2515  55-220 Jelcz Laskowice </t>
  </si>
  <si>
    <t>Miłoszyce R-2063  55-220 Jelcz Laskowice</t>
  </si>
  <si>
    <t xml:space="preserve"> Miłoszyce ul. Wrocławska R-2062  55-220 Jelcz Laskowice</t>
  </si>
  <si>
    <t>Miłoszyce ul. Wiśniowa R-2565  55-220 Jelcz Laskowice</t>
  </si>
  <si>
    <t>55-220 JELCZ-LASKOWICE, MIŁOSZYCE, UL. WIŚNIOWA R-2565 OŚWIETLENIE DROGOWE</t>
  </si>
  <si>
    <t xml:space="preserve">Miłoszyce R-2091  55-220 Jelcz Lasowice </t>
  </si>
  <si>
    <t>Minkowice Oławskie R-2522  55-220 Jelcz Laskowice</t>
  </si>
  <si>
    <t>Minkowice Oławskie ul. Kościuszki R-2619  55-220 Jelcz Laskowice</t>
  </si>
  <si>
    <t>Minkowice Oławskie ul.  Kościelna R-237  55-220 Jelcz Laskowice</t>
  </si>
  <si>
    <t>Minkowice Oławskie ul. Kościelna R-1129  55-220 Jelcz Laskowice</t>
  </si>
  <si>
    <t>Minkowice Oławskie ul. Dąbrowskiego  dz.793  55-220 Jelcz Laskowice</t>
  </si>
  <si>
    <t>Minkowice Oławskie ul. Dąbrowskiego dz.794  55-220 Jelcz Laskowice</t>
  </si>
  <si>
    <t>Minkowice Oławskie ul. Dąbrowskiego R-2522  55-220 Jelcz Laskowice</t>
  </si>
  <si>
    <t xml:space="preserve"> Piekary R-2527  55-220 Jelcz Laskowice</t>
  </si>
  <si>
    <t xml:space="preserve"> Piekary R-2586  55-220 Jelcz Laskowice</t>
  </si>
  <si>
    <t>Piekary R-2616  55-220 Jelcz Laskowice</t>
  </si>
  <si>
    <t>Wójcice R-2348(S-172)  55-220 Jelcz Laskowice</t>
  </si>
  <si>
    <t>Wójcice R-2612(S-17)  55-220 Jelcz Laskowice</t>
  </si>
  <si>
    <t>Wójcice R-2602(S-17)  55-220 Jelcz Laskowice</t>
  </si>
  <si>
    <t xml:space="preserve">Jelcz Laskowice  AL.Wolności R-2540  55-220 Jelcz-Lasowice  </t>
  </si>
  <si>
    <t>Jelcz Laskowice ul. Grabskiego R-2576  55-220 Jelcz Laskowice</t>
  </si>
  <si>
    <t>Jelcz Laskowice ul.Irysowa R-2580  55-220 Jelcz Laskowice</t>
  </si>
  <si>
    <t>Jelcz Laskowice  ul. Klonowa R-2626  55-220 Jelcz Laskowice</t>
  </si>
  <si>
    <t>Jelcz Laskowice  ul. Leśna R-2509  55-220 Jelcz Laskowice</t>
  </si>
  <si>
    <t>Jelcz-Laskowice  ul. Ogrodowa dz. 5, 6  55-220 Jelcz Laskowice</t>
  </si>
  <si>
    <t>C22b</t>
  </si>
  <si>
    <t xml:space="preserve">Jelcz Laskowice  ul. Parkowa R-2563  55-220 Jelcz Laskowice </t>
  </si>
  <si>
    <t>Jelcz Laskowice ul. Piastowska R-2092  55-220 Jelcz Laskowice</t>
  </si>
  <si>
    <t xml:space="preserve">Jelcz Laskowice  ul. Polna  55-220 Jelcz Laskowice </t>
  </si>
  <si>
    <t xml:space="preserve">Jelcz Laskowice ul. Polna R-2086  55-220 Jelcz Laskowice </t>
  </si>
  <si>
    <t>Jelcz Laskowice  PL. Słonecznikowy R-2581  55-220 Jelcz Laskowice</t>
  </si>
  <si>
    <t xml:space="preserve">Jelcz Laskowice  ul. Stalowa R-2610   55-220 Jelcz Laskowice  </t>
  </si>
  <si>
    <t xml:space="preserve">Jelcz Laskowice  ul. Świerkowa R-2585  55-220 Jelcz Laskowice </t>
  </si>
  <si>
    <t>Jelcz Laskowice ul. Świętochowskiego R-2617   55-220 Jelcz Laskowice</t>
  </si>
  <si>
    <t>Jelcz Laskowice ul.Tańskiego R-2082  55-220 Jelcz Laskowice</t>
  </si>
  <si>
    <t>Jelcz Laskowice ul.Tańskiego R-2085  55-220 Jelcz Laskowice</t>
  </si>
  <si>
    <t>Jelcz Laskowice ul.Wrocławska R-2587  55-220 Jelcz Laskowice</t>
  </si>
  <si>
    <t>Jelcz Laskowice ul.Zacisze  55-220 Jelcz Laskowice</t>
  </si>
  <si>
    <t>Jelcz-Laskowice-R-2530  55-220 Jelcz Laskowice</t>
  </si>
  <si>
    <t>Jelcz Laskowice R-2516   55-220 Jelcz Laskowice,</t>
  </si>
  <si>
    <t xml:space="preserve"> KOD PPE    PROD-</t>
  </si>
  <si>
    <t>Umowy rozdzielone</t>
  </si>
  <si>
    <t>Numer licznika</t>
  </si>
  <si>
    <t xml:space="preserve">Miłocice  ul. Oleśnicka R-2391  55-220 Jelcz Laskowice </t>
  </si>
  <si>
    <t xml:space="preserve">Jelcz Laskowice  ul.Hirszfelda R-2545  55-220 Jelcz Laskowice </t>
  </si>
  <si>
    <t>Jelcz Laskowice ul. Hirszfelda R-2571  55-220 Jelcz Laskowice</t>
  </si>
  <si>
    <t xml:space="preserve">Nowy Dwór R-2525  55-220 Jelcz Laskowice </t>
  </si>
  <si>
    <t xml:space="preserve">Miłocice R-2519  55-220 Jelcz Laskowice </t>
  </si>
  <si>
    <t>535301652408</t>
  </si>
  <si>
    <t xml:space="preserve">Dziuplina ul. Główna R-1302 55-220 Jelcz Laskowice </t>
  </si>
  <si>
    <t xml:space="preserve">Biskupice OŁ.  R-2551(S-1)55-220 Jelcz Laskowice </t>
  </si>
  <si>
    <t>Uwagi</t>
  </si>
  <si>
    <t>Minkowice Oławskie, ul. Kościelna 55-220 Jelcz Laskowice</t>
  </si>
  <si>
    <t xml:space="preserve"> Dębina, ul. Zielona, ul. Polna ;55-220 Jelcz Laskowice</t>
  </si>
  <si>
    <t>nowe punkty poboru energii</t>
  </si>
  <si>
    <t>załącznik nr1</t>
  </si>
  <si>
    <t xml:space="preserve">Jelcz-Laskowice  ul. Bożka R-2084  55-220 Jelcz-Laskowice </t>
  </si>
  <si>
    <t xml:space="preserve">Jelcz Laskowice ul. Chabrowa 4  55-220 Jelcz Laskowice </t>
  </si>
  <si>
    <t>Jelcz Laskowice ul.Oławska/255  55-220 Jelcz Laskowice</t>
  </si>
  <si>
    <t xml:space="preserve">Jelcz Laskowice  ul. Polna 4  55-220 Jelcz Laskowice </t>
  </si>
  <si>
    <t>PLTAUD153000374107</t>
  </si>
  <si>
    <t>Jelcz-Laskowice, ul. Wincentego Witosa Dz. 21/1</t>
  </si>
  <si>
    <t>Jelcz Laskowice ul. Inżynierska Dz. 13/335  55-220 Jelcz Laskowice,</t>
  </si>
  <si>
    <t>Jelcz-Laskowice, ul. Henryka Żurawskiego</t>
  </si>
  <si>
    <t>Jelcz-Laskowice, ul. Zachodnia</t>
  </si>
  <si>
    <t xml:space="preserve">Jelcz-Laskowice, Inżynierska działka 13/335 - II </t>
  </si>
  <si>
    <t>PLTAUD153000817025</t>
  </si>
  <si>
    <t>PLTAUD153000774627</t>
  </si>
  <si>
    <t>PLTAUD153000637660</t>
  </si>
  <si>
    <t>PLTAUD153000422777</t>
  </si>
  <si>
    <t>Lp.</t>
  </si>
  <si>
    <t>Jelcz-Laskowice, ul. Hirszfelda</t>
  </si>
  <si>
    <t>Jelcz-Laskowice, ul. Kolejowa</t>
  </si>
  <si>
    <t>Miłoszyce, ul. Dziuplińska dz.108/4</t>
  </si>
  <si>
    <t>PLTAUD153004167682</t>
  </si>
  <si>
    <t>PLTAUD153004217349</t>
  </si>
  <si>
    <t>PLTAUD153004163841</t>
  </si>
  <si>
    <t>O11</t>
  </si>
  <si>
    <t>PLTAUD153004394915</t>
  </si>
  <si>
    <t>Jelcz-Laskowice, Aleja Młodych dz. 12/2</t>
  </si>
  <si>
    <t>Umowy kompleksowe</t>
  </si>
  <si>
    <t>Razem (1-89)</t>
  </si>
  <si>
    <t>PLTAUD153004654554</t>
  </si>
  <si>
    <t>PLTAUD153004546298</t>
  </si>
  <si>
    <t>Jelcz-Laskowice ul. Orla dz. 12/8</t>
  </si>
  <si>
    <t>PLTAUD153000953919</t>
  </si>
  <si>
    <t>Jelcz_Laskowice ul.  Świerkowa dz. 46/11</t>
  </si>
  <si>
    <t>PLTAUD153004647504</t>
  </si>
  <si>
    <t>Grędzina ul. Szkolna dz. 249</t>
  </si>
  <si>
    <t>PLTAUD153004646580</t>
  </si>
  <si>
    <t>Łęg ul. Polna dz. 161</t>
  </si>
  <si>
    <t>PLTAUD153004646410</t>
  </si>
  <si>
    <t>Jelcz-Laskowice ul. Włoska  dz. 22/1</t>
  </si>
  <si>
    <t>PLTAUD153004539321</t>
  </si>
  <si>
    <t>Jelcz-Laskowice ul. Majowa dz. 37</t>
  </si>
  <si>
    <t>PLTAUD153004531031</t>
  </si>
  <si>
    <t>Jelcz-Laskowice ul. Oławska 10/10</t>
  </si>
  <si>
    <t>PLTAUD153004712049</t>
  </si>
  <si>
    <t>Grędzina ul. Szkolna dz. 323</t>
  </si>
  <si>
    <t>PLTAUD153004759382</t>
  </si>
  <si>
    <t>Razem (90-99)</t>
  </si>
  <si>
    <t>Jelcz-Laskowica, ul. Techników dz. 13/5</t>
  </si>
  <si>
    <t>Razem (1-99)</t>
  </si>
  <si>
    <t>tabela nr 1</t>
  </si>
  <si>
    <t>Prognoza zużycia energii /kWh na 2021 r</t>
  </si>
  <si>
    <t>Prognoza zużycia energii /kWh na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</si>
</sst>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_-* #,##0.00\ _z_ł_-;\-* #,##0.00\ _z_ł_-;_-* \-??\ _z_ł_-;_-@_-"/>
    <numFmt numFmtId="166" formatCode="[$-415]d\ mmmm\ yyyy"/>
    <numFmt numFmtId="167" formatCode="#,##0.000"/>
    <numFmt numFmtId="168" formatCode="0.000"/>
    <numFmt numFmtId="169" formatCode="00\-000"/>
  </numFmts>
  <fonts count="65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color indexed="63"/>
      <name val="Arial"/>
      <family val="2"/>
    </font>
    <font>
      <b/>
      <sz val="11"/>
      <color indexed="10"/>
      <name val="Arial CE"/>
      <family val="0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b/>
      <sz val="9"/>
      <color theme="0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CE"/>
      <family val="0"/>
    </font>
    <font>
      <b/>
      <sz val="10"/>
      <color rgb="FF595959"/>
      <name val="Arial"/>
      <family val="2"/>
    </font>
    <font>
      <b/>
      <sz val="11"/>
      <color rgb="FFFF0000"/>
      <name val="Arial CE"/>
      <family val="0"/>
    </font>
    <font>
      <b/>
      <sz val="16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1" fontId="58" fillId="35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 wrapText="1"/>
    </xf>
    <xf numFmtId="1" fontId="58" fillId="0" borderId="0" xfId="0" applyNumberFormat="1" applyFont="1" applyBorder="1" applyAlignment="1">
      <alignment horizontal="center"/>
    </xf>
    <xf numFmtId="3" fontId="59" fillId="0" borderId="0" xfId="0" applyNumberFormat="1" applyFont="1" applyFill="1" applyBorder="1" applyAlignment="1">
      <alignment horizontal="center" wrapText="1"/>
    </xf>
    <xf numFmtId="0" fontId="59" fillId="0" borderId="0" xfId="42" applyNumberFormat="1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1" fontId="58" fillId="37" borderId="0" xfId="0" applyNumberFormat="1" applyFont="1" applyFill="1" applyBorder="1" applyAlignment="1">
      <alignment horizontal="center"/>
    </xf>
    <xf numFmtId="1" fontId="59" fillId="37" borderId="0" xfId="0" applyNumberFormat="1" applyFont="1" applyFill="1" applyBorder="1" applyAlignment="1">
      <alignment horizontal="center" wrapText="1"/>
    </xf>
    <xf numFmtId="3" fontId="59" fillId="37" borderId="0" xfId="0" applyNumberFormat="1" applyFont="1" applyFill="1" applyBorder="1" applyAlignment="1">
      <alignment horizontal="center" wrapText="1"/>
    </xf>
    <xf numFmtId="0" fontId="58" fillId="37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49" fontId="60" fillId="39" borderId="1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5" fillId="37" borderId="0" xfId="0" applyNumberFormat="1" applyFont="1" applyFill="1" applyBorder="1" applyAlignment="1" applyProtection="1">
      <alignment horizontal="left" wrapText="1"/>
      <protection/>
    </xf>
    <xf numFmtId="1" fontId="6" fillId="40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/>
    </xf>
    <xf numFmtId="0" fontId="61" fillId="37" borderId="0" xfId="0" applyFont="1" applyFill="1" applyBorder="1" applyAlignment="1">
      <alignment/>
    </xf>
    <xf numFmtId="0" fontId="58" fillId="37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3" fillId="36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6" fillId="4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9" fontId="62" fillId="37" borderId="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NumberFormat="1" applyFont="1" applyFill="1" applyBorder="1" applyAlignment="1" applyProtection="1">
      <alignment horizontal="left" wrapText="1"/>
      <protection/>
    </xf>
    <xf numFmtId="0" fontId="6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43" borderId="10" xfId="0" applyFont="1" applyFill="1" applyBorder="1" applyAlignment="1">
      <alignment horizontal="center" vertical="center" wrapText="1"/>
    </xf>
    <xf numFmtId="3" fontId="0" fillId="43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43" borderId="10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7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4" fillId="6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 horizontal="center"/>
    </xf>
    <xf numFmtId="49" fontId="64" fillId="37" borderId="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49" fontId="62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/>
    </xf>
    <xf numFmtId="3" fontId="0" fillId="5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wrapText="1"/>
    </xf>
    <xf numFmtId="0" fontId="1" fillId="37" borderId="1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tabSelected="1" zoomScale="80" zoomScaleNormal="80" zoomScaleSheetLayoutView="75" zoomScalePageLayoutView="0" workbookViewId="0" topLeftCell="A1">
      <pane ySplit="4" topLeftCell="A94" activePane="bottomLeft" state="frozen"/>
      <selection pane="topLeft" activeCell="A1" sqref="A1"/>
      <selection pane="bottomLeft" activeCell="F6" sqref="F6:F95"/>
    </sheetView>
  </sheetViews>
  <sheetFormatPr defaultColWidth="9.00390625" defaultRowHeight="12.75"/>
  <cols>
    <col min="1" max="1" width="4.125" style="0" customWidth="1"/>
    <col min="2" max="2" width="33.75390625" style="1" customWidth="1"/>
    <col min="3" max="3" width="34.25390625" style="1" customWidth="1"/>
    <col min="4" max="4" width="16.00390625" style="0" customWidth="1"/>
    <col min="5" max="5" width="5.75390625" style="0" customWidth="1"/>
    <col min="6" max="6" width="7.25390625" style="0" customWidth="1"/>
    <col min="7" max="7" width="11.875" style="0" customWidth="1"/>
    <col min="8" max="8" width="14.375" style="0" customWidth="1"/>
    <col min="9" max="9" width="15.75390625" style="0" customWidth="1"/>
    <col min="10" max="13" width="19.125" style="0" customWidth="1"/>
    <col min="14" max="14" width="17.75390625" style="0" customWidth="1"/>
    <col min="15" max="15" width="15.375" style="0" customWidth="1"/>
    <col min="16" max="16" width="18.625" style="0" customWidth="1"/>
    <col min="17" max="17" width="12.375" style="0" customWidth="1"/>
    <col min="18" max="18" width="12.125" style="0" customWidth="1"/>
  </cols>
  <sheetData>
    <row r="1" ht="12.75">
      <c r="B1" s="1" t="s">
        <v>92</v>
      </c>
    </row>
    <row r="2" spans="2:7" ht="15" customHeight="1">
      <c r="B2" s="121"/>
      <c r="C2" s="121"/>
      <c r="D2" s="121"/>
      <c r="E2" s="121"/>
      <c r="F2" s="121"/>
      <c r="G2" s="121"/>
    </row>
    <row r="3" spans="2:4" ht="28.5" customHeight="1">
      <c r="B3" s="2" t="s">
        <v>140</v>
      </c>
      <c r="C3" s="2" t="s">
        <v>0</v>
      </c>
      <c r="D3" s="31" t="s">
        <v>78</v>
      </c>
    </row>
    <row r="4" spans="1:19" ht="85.5" customHeight="1">
      <c r="A4" s="27" t="s">
        <v>1</v>
      </c>
      <c r="B4" s="27" t="s">
        <v>2</v>
      </c>
      <c r="C4" s="27" t="s">
        <v>3</v>
      </c>
      <c r="D4" s="54" t="s">
        <v>77</v>
      </c>
      <c r="E4" s="28" t="s">
        <v>4</v>
      </c>
      <c r="F4" s="77" t="s">
        <v>5</v>
      </c>
      <c r="G4" s="29" t="s">
        <v>79</v>
      </c>
      <c r="H4" s="89" t="s">
        <v>141</v>
      </c>
      <c r="I4" s="30" t="s">
        <v>88</v>
      </c>
      <c r="J4" s="38"/>
      <c r="K4" s="38"/>
      <c r="L4" s="38"/>
      <c r="M4" s="38"/>
      <c r="N4" s="38"/>
      <c r="O4" s="38"/>
      <c r="P4" s="38"/>
      <c r="Q4" s="38"/>
      <c r="R4" s="38"/>
      <c r="S4" s="39"/>
    </row>
    <row r="5" spans="1:19" ht="12.75">
      <c r="A5" s="122"/>
      <c r="B5" s="122"/>
      <c r="C5" s="122"/>
      <c r="D5" s="122"/>
      <c r="E5" s="122"/>
      <c r="F5" s="122"/>
      <c r="G5" s="122"/>
      <c r="H5" s="95"/>
      <c r="I5" s="32"/>
      <c r="J5" s="40"/>
      <c r="K5" s="40"/>
      <c r="L5" s="40"/>
      <c r="M5" s="40"/>
      <c r="N5" s="39"/>
      <c r="O5" s="39"/>
      <c r="P5" s="39"/>
      <c r="Q5" s="39"/>
      <c r="R5" s="39"/>
      <c r="S5" s="39"/>
    </row>
    <row r="6" spans="1:19" ht="31.5" customHeight="1">
      <c r="A6" s="66">
        <v>1</v>
      </c>
      <c r="B6" s="63" t="s">
        <v>6</v>
      </c>
      <c r="C6" s="117" t="s">
        <v>7</v>
      </c>
      <c r="D6" s="67">
        <v>391002952241</v>
      </c>
      <c r="E6" s="65" t="s">
        <v>8</v>
      </c>
      <c r="F6" s="80">
        <v>5</v>
      </c>
      <c r="G6" s="68">
        <v>1061209</v>
      </c>
      <c r="H6" s="90">
        <f>1844+425</f>
        <v>2269</v>
      </c>
      <c r="I6" s="33"/>
      <c r="J6" s="41"/>
      <c r="K6" s="41"/>
      <c r="L6" s="41"/>
      <c r="M6" s="41"/>
      <c r="N6" s="41"/>
      <c r="O6" s="42"/>
      <c r="P6" s="43"/>
      <c r="Q6" s="44"/>
      <c r="R6" s="45"/>
      <c r="S6" s="39"/>
    </row>
    <row r="7" spans="1:19" ht="30" customHeight="1">
      <c r="A7" s="66">
        <v>2</v>
      </c>
      <c r="B7" s="63" t="s">
        <v>6</v>
      </c>
      <c r="C7" s="117" t="s">
        <v>9</v>
      </c>
      <c r="D7" s="67">
        <v>391002952001</v>
      </c>
      <c r="E7" s="65" t="s">
        <v>8</v>
      </c>
      <c r="F7" s="80">
        <v>15</v>
      </c>
      <c r="G7" s="68">
        <v>46296497</v>
      </c>
      <c r="H7" s="90">
        <f>7324+1708</f>
        <v>9032</v>
      </c>
      <c r="I7" s="33"/>
      <c r="J7" s="41"/>
      <c r="K7" s="41"/>
      <c r="L7" s="41"/>
      <c r="M7" s="41"/>
      <c r="N7" s="43"/>
      <c r="O7" s="42"/>
      <c r="P7" s="43"/>
      <c r="Q7" s="44"/>
      <c r="R7" s="46"/>
      <c r="S7" s="39"/>
    </row>
    <row r="8" spans="1:19" ht="32.25" customHeight="1">
      <c r="A8" s="66">
        <v>3</v>
      </c>
      <c r="B8" s="63" t="s">
        <v>6</v>
      </c>
      <c r="C8" s="117" t="s">
        <v>87</v>
      </c>
      <c r="D8" s="35">
        <v>391002951814</v>
      </c>
      <c r="E8" s="65" t="s">
        <v>8</v>
      </c>
      <c r="F8" s="80">
        <v>15</v>
      </c>
      <c r="G8" s="68">
        <v>46771245</v>
      </c>
      <c r="H8" s="90">
        <f>4917+1179</f>
        <v>6096</v>
      </c>
      <c r="I8" s="33"/>
      <c r="J8" s="41"/>
      <c r="K8" s="41"/>
      <c r="L8" s="41"/>
      <c r="M8" s="41"/>
      <c r="N8" s="43"/>
      <c r="O8" s="42"/>
      <c r="P8" s="43"/>
      <c r="Q8" s="44"/>
      <c r="R8" s="46"/>
      <c r="S8" s="39"/>
    </row>
    <row r="9" spans="1:19" ht="31.5" customHeight="1">
      <c r="A9" s="66">
        <v>4</v>
      </c>
      <c r="B9" s="63" t="s">
        <v>6</v>
      </c>
      <c r="C9" s="117" t="s">
        <v>10</v>
      </c>
      <c r="D9" s="35">
        <v>535300541516</v>
      </c>
      <c r="E9" s="65" t="s">
        <v>8</v>
      </c>
      <c r="F9" s="80">
        <v>4</v>
      </c>
      <c r="G9" s="68">
        <v>30061725</v>
      </c>
      <c r="H9" s="90">
        <f>965+3962</f>
        <v>4927</v>
      </c>
      <c r="I9" s="33"/>
      <c r="J9" s="41"/>
      <c r="K9" s="41"/>
      <c r="L9" s="41"/>
      <c r="M9" s="41"/>
      <c r="N9" s="43"/>
      <c r="O9" s="42"/>
      <c r="P9" s="43"/>
      <c r="Q9" s="44"/>
      <c r="R9" s="46"/>
      <c r="S9" s="39"/>
    </row>
    <row r="10" spans="1:19" ht="33" customHeight="1">
      <c r="A10" s="66">
        <v>5</v>
      </c>
      <c r="B10" s="63" t="s">
        <v>6</v>
      </c>
      <c r="C10" s="118" t="s">
        <v>11</v>
      </c>
      <c r="D10" s="35">
        <v>535301626518</v>
      </c>
      <c r="E10" s="65" t="s">
        <v>14</v>
      </c>
      <c r="F10" s="80">
        <v>5</v>
      </c>
      <c r="G10" s="69">
        <v>71144489</v>
      </c>
      <c r="H10" s="90">
        <f>7139+1539</f>
        <v>8678</v>
      </c>
      <c r="I10" s="33"/>
      <c r="J10" s="41"/>
      <c r="K10" s="41"/>
      <c r="L10" s="41"/>
      <c r="M10" s="41"/>
      <c r="N10" s="43"/>
      <c r="O10" s="42"/>
      <c r="P10" s="43"/>
      <c r="Q10" s="44"/>
      <c r="R10" s="46"/>
      <c r="S10" s="39"/>
    </row>
    <row r="11" spans="1:19" ht="26.25" customHeight="1">
      <c r="A11" s="66">
        <v>6</v>
      </c>
      <c r="B11" s="63" t="s">
        <v>6</v>
      </c>
      <c r="C11" s="118" t="s">
        <v>12</v>
      </c>
      <c r="D11" s="35">
        <v>535301626428</v>
      </c>
      <c r="E11" s="65" t="s">
        <v>14</v>
      </c>
      <c r="F11" s="80">
        <v>5</v>
      </c>
      <c r="G11" s="69">
        <v>71125866</v>
      </c>
      <c r="H11" s="90">
        <f>11914+3230</f>
        <v>15144</v>
      </c>
      <c r="I11" s="33"/>
      <c r="J11" s="41"/>
      <c r="K11" s="41"/>
      <c r="L11" s="41"/>
      <c r="M11" s="41"/>
      <c r="N11" s="47"/>
      <c r="O11" s="42"/>
      <c r="P11" s="43"/>
      <c r="Q11" s="44"/>
      <c r="R11" s="46"/>
      <c r="S11" s="39"/>
    </row>
    <row r="12" spans="1:19" ht="32.25" customHeight="1">
      <c r="A12" s="66">
        <v>7</v>
      </c>
      <c r="B12" s="63" t="s">
        <v>6</v>
      </c>
      <c r="C12" s="117" t="s">
        <v>13</v>
      </c>
      <c r="D12" s="35">
        <v>535301319170</v>
      </c>
      <c r="E12" s="65" t="s">
        <v>14</v>
      </c>
      <c r="F12" s="81">
        <v>13</v>
      </c>
      <c r="G12" s="68">
        <v>46902539</v>
      </c>
      <c r="H12" s="90">
        <f>6879+1653</f>
        <v>8532</v>
      </c>
      <c r="I12" s="33"/>
      <c r="J12" s="41"/>
      <c r="K12" s="41"/>
      <c r="L12" s="41"/>
      <c r="M12" s="41"/>
      <c r="N12" s="47"/>
      <c r="O12" s="42"/>
      <c r="P12" s="43"/>
      <c r="Q12" s="44"/>
      <c r="R12" s="46"/>
      <c r="S12" s="39"/>
    </row>
    <row r="13" spans="1:19" ht="25.5" customHeight="1">
      <c r="A13" s="66">
        <v>8</v>
      </c>
      <c r="B13" s="63" t="s">
        <v>6</v>
      </c>
      <c r="C13" s="117" t="s">
        <v>15</v>
      </c>
      <c r="D13" s="35">
        <v>535300224298</v>
      </c>
      <c r="E13" s="65" t="s">
        <v>8</v>
      </c>
      <c r="F13" s="80">
        <v>19</v>
      </c>
      <c r="G13" s="68">
        <v>46295099</v>
      </c>
      <c r="H13" s="90">
        <f>1674+6439</f>
        <v>8113</v>
      </c>
      <c r="I13" s="33"/>
      <c r="J13" s="41"/>
      <c r="K13" s="41"/>
      <c r="L13" s="41"/>
      <c r="M13" s="41"/>
      <c r="N13" s="43"/>
      <c r="O13" s="42"/>
      <c r="P13" s="43"/>
      <c r="Q13" s="44"/>
      <c r="R13" s="46"/>
      <c r="S13" s="39"/>
    </row>
    <row r="14" spans="1:19" ht="27.75" customHeight="1">
      <c r="A14" s="66">
        <v>9</v>
      </c>
      <c r="B14" s="63" t="s">
        <v>6</v>
      </c>
      <c r="C14" s="117" t="s">
        <v>16</v>
      </c>
      <c r="D14" s="35">
        <v>535300929992</v>
      </c>
      <c r="E14" s="65" t="s">
        <v>8</v>
      </c>
      <c r="F14" s="82">
        <v>3</v>
      </c>
      <c r="G14" s="68">
        <v>47715797</v>
      </c>
      <c r="H14" s="90">
        <f>3051+691</f>
        <v>3742</v>
      </c>
      <c r="I14" s="33"/>
      <c r="J14" s="41"/>
      <c r="K14" s="41"/>
      <c r="L14" s="41"/>
      <c r="M14" s="41"/>
      <c r="N14" s="43"/>
      <c r="O14" s="42"/>
      <c r="P14" s="43"/>
      <c r="Q14" s="44"/>
      <c r="R14" s="46"/>
      <c r="S14" s="39"/>
    </row>
    <row r="15" spans="1:19" ht="29.25" customHeight="1">
      <c r="A15" s="66">
        <v>10</v>
      </c>
      <c r="B15" s="63" t="s">
        <v>6</v>
      </c>
      <c r="C15" s="117" t="s">
        <v>18</v>
      </c>
      <c r="D15" s="35">
        <v>535300164383</v>
      </c>
      <c r="E15" s="65" t="s">
        <v>8</v>
      </c>
      <c r="F15" s="80">
        <v>5</v>
      </c>
      <c r="G15" s="68">
        <v>30146915</v>
      </c>
      <c r="H15" s="90">
        <f>1358+7869</f>
        <v>9227</v>
      </c>
      <c r="I15" s="33"/>
      <c r="J15" s="41"/>
      <c r="K15" s="41"/>
      <c r="L15" s="41"/>
      <c r="M15" s="41"/>
      <c r="N15" s="43"/>
      <c r="O15" s="42"/>
      <c r="P15" s="43"/>
      <c r="Q15" s="44"/>
      <c r="R15" s="46"/>
      <c r="S15" s="39"/>
    </row>
    <row r="16" spans="1:19" ht="27.75" customHeight="1">
      <c r="A16" s="66">
        <v>11</v>
      </c>
      <c r="B16" s="63" t="s">
        <v>6</v>
      </c>
      <c r="C16" s="117" t="s">
        <v>19</v>
      </c>
      <c r="D16" s="35">
        <v>535301062084</v>
      </c>
      <c r="E16" s="65" t="s">
        <v>8</v>
      </c>
      <c r="F16" s="80">
        <v>5</v>
      </c>
      <c r="G16" s="68">
        <v>80994123</v>
      </c>
      <c r="H16" s="90">
        <f>6463+1603</f>
        <v>8066</v>
      </c>
      <c r="I16" s="33"/>
      <c r="J16" s="41"/>
      <c r="K16" s="41"/>
      <c r="L16" s="41"/>
      <c r="M16" s="41"/>
      <c r="N16" s="43"/>
      <c r="O16" s="42"/>
      <c r="P16" s="43"/>
      <c r="Q16" s="44"/>
      <c r="R16" s="46"/>
      <c r="S16" s="39"/>
    </row>
    <row r="17" spans="1:19" ht="33" customHeight="1">
      <c r="A17" s="66">
        <v>12</v>
      </c>
      <c r="B17" s="63" t="s">
        <v>6</v>
      </c>
      <c r="C17" s="117" t="s">
        <v>20</v>
      </c>
      <c r="D17" s="35">
        <v>535300700907</v>
      </c>
      <c r="E17" s="65" t="s">
        <v>8</v>
      </c>
      <c r="F17" s="80">
        <v>15</v>
      </c>
      <c r="G17" s="68">
        <v>90294293</v>
      </c>
      <c r="H17" s="90">
        <f>2499+11476</f>
        <v>13975</v>
      </c>
      <c r="I17" s="33"/>
      <c r="J17" s="41"/>
      <c r="K17" s="41"/>
      <c r="L17" s="41"/>
      <c r="M17" s="41"/>
      <c r="N17" s="43"/>
      <c r="O17" s="42"/>
      <c r="P17" s="43"/>
      <c r="Q17" s="44"/>
      <c r="R17" s="46"/>
      <c r="S17" s="39"/>
    </row>
    <row r="18" spans="1:19" ht="33" customHeight="1">
      <c r="A18" s="66">
        <v>13</v>
      </c>
      <c r="B18" s="63" t="s">
        <v>6</v>
      </c>
      <c r="C18" s="117" t="s">
        <v>90</v>
      </c>
      <c r="D18" s="55" t="s">
        <v>85</v>
      </c>
      <c r="E18" s="65" t="s">
        <v>14</v>
      </c>
      <c r="F18" s="78">
        <v>5</v>
      </c>
      <c r="G18" s="37">
        <v>80286389</v>
      </c>
      <c r="H18" s="91">
        <f>303+2160</f>
        <v>2463</v>
      </c>
      <c r="I18" s="33"/>
      <c r="J18" s="41"/>
      <c r="K18" s="41"/>
      <c r="L18" s="41"/>
      <c r="M18" s="41"/>
      <c r="N18" s="43"/>
      <c r="O18" s="42"/>
      <c r="P18" s="43"/>
      <c r="Q18" s="44"/>
      <c r="R18" s="46"/>
      <c r="S18" s="39"/>
    </row>
    <row r="19" spans="1:19" ht="36.75" customHeight="1">
      <c r="A19" s="66">
        <v>14</v>
      </c>
      <c r="B19" s="63" t="s">
        <v>6</v>
      </c>
      <c r="C19" s="117" t="s">
        <v>21</v>
      </c>
      <c r="D19" s="35">
        <v>535300160339</v>
      </c>
      <c r="E19" s="65" t="s">
        <v>8</v>
      </c>
      <c r="F19" s="80">
        <v>15</v>
      </c>
      <c r="G19" s="68">
        <v>70821964</v>
      </c>
      <c r="H19" s="90">
        <f>2279+9007</f>
        <v>11286</v>
      </c>
      <c r="I19" s="33"/>
      <c r="J19" s="41"/>
      <c r="K19" s="41"/>
      <c r="L19" s="41"/>
      <c r="M19" s="41"/>
      <c r="N19" s="43"/>
      <c r="O19" s="42"/>
      <c r="P19" s="43"/>
      <c r="Q19" s="44"/>
      <c r="R19" s="46"/>
      <c r="S19" s="39"/>
    </row>
    <row r="20" spans="1:19" ht="36.75" customHeight="1">
      <c r="A20" s="66">
        <v>15</v>
      </c>
      <c r="B20" s="63" t="s">
        <v>6</v>
      </c>
      <c r="C20" s="117" t="s">
        <v>86</v>
      </c>
      <c r="D20" s="35">
        <v>535300162225</v>
      </c>
      <c r="E20" s="65" t="s">
        <v>8</v>
      </c>
      <c r="F20" s="80">
        <v>3</v>
      </c>
      <c r="G20" s="68">
        <v>73918622</v>
      </c>
      <c r="H20" s="90">
        <v>4597</v>
      </c>
      <c r="I20" s="33"/>
      <c r="J20" s="41"/>
      <c r="K20" s="41"/>
      <c r="L20" s="41"/>
      <c r="M20" s="41"/>
      <c r="N20" s="43"/>
      <c r="O20" s="42"/>
      <c r="P20" s="43"/>
      <c r="Q20" s="44"/>
      <c r="R20" s="46"/>
      <c r="S20" s="39"/>
    </row>
    <row r="21" spans="1:19" ht="36.75" customHeight="1">
      <c r="A21" s="66">
        <v>16</v>
      </c>
      <c r="B21" s="63" t="s">
        <v>6</v>
      </c>
      <c r="C21" s="117" t="s">
        <v>22</v>
      </c>
      <c r="D21" s="35">
        <v>535300287325</v>
      </c>
      <c r="E21" s="65" t="s">
        <v>8</v>
      </c>
      <c r="F21" s="80">
        <v>15</v>
      </c>
      <c r="G21" s="68">
        <v>38600908</v>
      </c>
      <c r="H21" s="90">
        <f>848+3606</f>
        <v>4454</v>
      </c>
      <c r="I21" s="33"/>
      <c r="J21" s="41"/>
      <c r="K21" s="41"/>
      <c r="L21" s="41"/>
      <c r="M21" s="41"/>
      <c r="N21" s="43"/>
      <c r="O21" s="42"/>
      <c r="P21" s="43"/>
      <c r="Q21" s="44"/>
      <c r="R21" s="46"/>
      <c r="S21" s="39"/>
    </row>
    <row r="22" spans="1:19" ht="31.5" customHeight="1">
      <c r="A22" s="66">
        <v>17</v>
      </c>
      <c r="B22" s="63" t="s">
        <v>6</v>
      </c>
      <c r="C22" s="117" t="s">
        <v>23</v>
      </c>
      <c r="D22" s="35">
        <v>535300254936</v>
      </c>
      <c r="E22" s="65" t="s">
        <v>8</v>
      </c>
      <c r="F22" s="80">
        <v>15</v>
      </c>
      <c r="G22" s="68">
        <v>46171766</v>
      </c>
      <c r="H22" s="90">
        <f>2001+8881</f>
        <v>10882</v>
      </c>
      <c r="I22" s="33"/>
      <c r="J22" s="41"/>
      <c r="K22" s="41"/>
      <c r="L22" s="41"/>
      <c r="M22" s="41"/>
      <c r="N22" s="43"/>
      <c r="O22" s="42"/>
      <c r="P22" s="43"/>
      <c r="Q22" s="44"/>
      <c r="R22" s="46"/>
      <c r="S22" s="39"/>
    </row>
    <row r="23" spans="1:19" ht="31.5" customHeight="1">
      <c r="A23" s="66">
        <v>18</v>
      </c>
      <c r="B23" s="63" t="s">
        <v>6</v>
      </c>
      <c r="C23" s="117" t="s">
        <v>24</v>
      </c>
      <c r="D23" s="35">
        <v>535300255007</v>
      </c>
      <c r="E23" s="65" t="s">
        <v>8</v>
      </c>
      <c r="F23" s="80">
        <v>15</v>
      </c>
      <c r="G23" s="68">
        <v>46770706</v>
      </c>
      <c r="H23" s="90">
        <f>2922+13003</f>
        <v>15925</v>
      </c>
      <c r="I23" s="33"/>
      <c r="J23" s="41"/>
      <c r="K23" s="41"/>
      <c r="L23" s="41"/>
      <c r="M23" s="41"/>
      <c r="N23" s="43"/>
      <c r="O23" s="42"/>
      <c r="P23" s="43"/>
      <c r="Q23" s="44"/>
      <c r="R23" s="46"/>
      <c r="S23" s="39"/>
    </row>
    <row r="24" spans="1:19" ht="31.5" customHeight="1">
      <c r="A24" s="66">
        <v>19</v>
      </c>
      <c r="B24" s="63" t="s">
        <v>6</v>
      </c>
      <c r="C24" s="117" t="s">
        <v>25</v>
      </c>
      <c r="D24" s="35">
        <v>535300462780</v>
      </c>
      <c r="E24" s="65" t="s">
        <v>8</v>
      </c>
      <c r="F24" s="80">
        <v>15</v>
      </c>
      <c r="G24" s="68">
        <v>46295093</v>
      </c>
      <c r="H24" s="90">
        <f>1899+7369</f>
        <v>9268</v>
      </c>
      <c r="I24" s="33"/>
      <c r="J24" s="41"/>
      <c r="K24" s="41"/>
      <c r="L24" s="41"/>
      <c r="M24" s="41"/>
      <c r="N24" s="43"/>
      <c r="O24" s="42"/>
      <c r="P24" s="43"/>
      <c r="Q24" s="44"/>
      <c r="R24" s="46"/>
      <c r="S24" s="39"/>
    </row>
    <row r="25" spans="1:19" ht="33.75" customHeight="1">
      <c r="A25" s="66">
        <v>20</v>
      </c>
      <c r="B25" s="63" t="s">
        <v>6</v>
      </c>
      <c r="C25" s="117" t="s">
        <v>26</v>
      </c>
      <c r="D25" s="35">
        <v>535300426022</v>
      </c>
      <c r="E25" s="65" t="s">
        <v>8</v>
      </c>
      <c r="F25" s="80">
        <v>19</v>
      </c>
      <c r="G25" s="68">
        <v>70822280</v>
      </c>
      <c r="H25" s="90">
        <f>775+3799</f>
        <v>4574</v>
      </c>
      <c r="I25" s="34"/>
      <c r="J25" s="41"/>
      <c r="K25" s="41"/>
      <c r="L25" s="41"/>
      <c r="M25" s="41"/>
      <c r="N25" s="43"/>
      <c r="O25" s="42"/>
      <c r="P25" s="43"/>
      <c r="Q25" s="44"/>
      <c r="R25" s="46"/>
      <c r="S25" s="39"/>
    </row>
    <row r="26" spans="1:19" ht="30" customHeight="1">
      <c r="A26" s="66">
        <v>21</v>
      </c>
      <c r="B26" s="63" t="s">
        <v>6</v>
      </c>
      <c r="C26" s="117" t="s">
        <v>27</v>
      </c>
      <c r="D26" s="35">
        <v>535300663985</v>
      </c>
      <c r="E26" s="65" t="s">
        <v>8</v>
      </c>
      <c r="F26" s="80">
        <v>4</v>
      </c>
      <c r="G26" s="68">
        <v>73918626</v>
      </c>
      <c r="H26" s="90">
        <f>689+2970</f>
        <v>3659</v>
      </c>
      <c r="I26" s="33"/>
      <c r="J26" s="41"/>
      <c r="K26" s="41"/>
      <c r="L26" s="41"/>
      <c r="M26" s="41"/>
      <c r="N26" s="43"/>
      <c r="O26" s="42"/>
      <c r="P26" s="43"/>
      <c r="Q26" s="44"/>
      <c r="R26" s="46"/>
      <c r="S26" s="39"/>
    </row>
    <row r="27" spans="1:19" ht="32.25" customHeight="1">
      <c r="A27" s="66">
        <v>22</v>
      </c>
      <c r="B27" s="63" t="s">
        <v>6</v>
      </c>
      <c r="C27" s="117" t="s">
        <v>28</v>
      </c>
      <c r="D27" s="35">
        <v>535300452842</v>
      </c>
      <c r="E27" s="65" t="s">
        <v>8</v>
      </c>
      <c r="F27" s="80">
        <v>15</v>
      </c>
      <c r="G27" s="68">
        <v>7453320</v>
      </c>
      <c r="H27" s="90">
        <f>10638+48845</f>
        <v>59483</v>
      </c>
      <c r="I27" s="33"/>
      <c r="J27" s="41"/>
      <c r="K27" s="41"/>
      <c r="L27" s="41"/>
      <c r="M27" s="41"/>
      <c r="N27" s="43"/>
      <c r="O27" s="42"/>
      <c r="P27" s="43"/>
      <c r="Q27" s="44"/>
      <c r="R27" s="46"/>
      <c r="S27" s="39"/>
    </row>
    <row r="28" spans="1:19" ht="31.5" customHeight="1">
      <c r="A28" s="66">
        <v>23</v>
      </c>
      <c r="B28" s="63" t="s">
        <v>6</v>
      </c>
      <c r="C28" s="117" t="s">
        <v>84</v>
      </c>
      <c r="D28" s="35">
        <v>535300428814</v>
      </c>
      <c r="E28" s="65" t="s">
        <v>8</v>
      </c>
      <c r="F28" s="80">
        <v>12</v>
      </c>
      <c r="G28" s="68">
        <v>46770723</v>
      </c>
      <c r="H28" s="90">
        <f>2209+11782</f>
        <v>13991</v>
      </c>
      <c r="I28" s="33"/>
      <c r="J28" s="41"/>
      <c r="K28" s="41"/>
      <c r="L28" s="41"/>
      <c r="M28" s="41"/>
      <c r="N28" s="43"/>
      <c r="O28" s="42"/>
      <c r="P28" s="43"/>
      <c r="Q28" s="44"/>
      <c r="R28" s="46"/>
      <c r="S28" s="39"/>
    </row>
    <row r="29" spans="1:19" ht="30" customHeight="1">
      <c r="A29" s="66">
        <v>24</v>
      </c>
      <c r="B29" s="63" t="s">
        <v>6</v>
      </c>
      <c r="C29" s="117" t="s">
        <v>29</v>
      </c>
      <c r="D29" s="35">
        <v>535300396649</v>
      </c>
      <c r="E29" s="65" t="s">
        <v>8</v>
      </c>
      <c r="F29" s="80">
        <v>12</v>
      </c>
      <c r="G29" s="68">
        <v>46296539</v>
      </c>
      <c r="H29" s="90">
        <f>1767+6931</f>
        <v>8698</v>
      </c>
      <c r="I29" s="33"/>
      <c r="J29" s="41"/>
      <c r="K29" s="41"/>
      <c r="L29" s="41"/>
      <c r="M29" s="41"/>
      <c r="N29" s="43"/>
      <c r="O29" s="42"/>
      <c r="P29" s="43"/>
      <c r="Q29" s="44"/>
      <c r="R29" s="46"/>
      <c r="S29" s="39"/>
    </row>
    <row r="30" spans="1:19" ht="29.25" customHeight="1">
      <c r="A30" s="66">
        <v>25</v>
      </c>
      <c r="B30" s="63" t="s">
        <v>6</v>
      </c>
      <c r="C30" s="117" t="s">
        <v>30</v>
      </c>
      <c r="D30" s="35">
        <v>535300455231</v>
      </c>
      <c r="E30" s="65" t="s">
        <v>8</v>
      </c>
      <c r="F30" s="80">
        <v>9</v>
      </c>
      <c r="G30" s="68">
        <v>73940233</v>
      </c>
      <c r="H30" s="90">
        <f>101716+19040</f>
        <v>120756</v>
      </c>
      <c r="I30" s="33"/>
      <c r="J30" s="41"/>
      <c r="K30" s="41"/>
      <c r="L30" s="41"/>
      <c r="M30" s="41"/>
      <c r="N30" s="43"/>
      <c r="O30" s="42"/>
      <c r="P30" s="43"/>
      <c r="Q30" s="44"/>
      <c r="R30" s="46"/>
      <c r="S30" s="39"/>
    </row>
    <row r="31" spans="1:19" ht="31.5" customHeight="1">
      <c r="A31" s="66">
        <v>26</v>
      </c>
      <c r="B31" s="63" t="s">
        <v>6</v>
      </c>
      <c r="C31" s="117" t="s">
        <v>31</v>
      </c>
      <c r="D31" s="35">
        <v>535300981602</v>
      </c>
      <c r="E31" s="65" t="s">
        <v>8</v>
      </c>
      <c r="F31" s="80">
        <v>3</v>
      </c>
      <c r="G31" s="68">
        <v>23845998</v>
      </c>
      <c r="H31" s="90">
        <f>1111+4661</f>
        <v>5772</v>
      </c>
      <c r="I31" s="33"/>
      <c r="J31" s="41"/>
      <c r="K31" s="41"/>
      <c r="L31" s="41"/>
      <c r="M31" s="41"/>
      <c r="N31" s="43"/>
      <c r="O31" s="42"/>
      <c r="P31" s="43"/>
      <c r="Q31" s="44"/>
      <c r="R31" s="46"/>
      <c r="S31" s="39"/>
    </row>
    <row r="32" spans="1:19" ht="30" customHeight="1">
      <c r="A32" s="66">
        <v>27</v>
      </c>
      <c r="B32" s="63" t="s">
        <v>6</v>
      </c>
      <c r="C32" s="117" t="s">
        <v>32</v>
      </c>
      <c r="D32" s="35">
        <v>535300463725</v>
      </c>
      <c r="E32" s="65" t="s">
        <v>8</v>
      </c>
      <c r="F32" s="80">
        <v>12</v>
      </c>
      <c r="G32" s="68">
        <v>70822274</v>
      </c>
      <c r="H32" s="90">
        <f>685+3465</f>
        <v>4150</v>
      </c>
      <c r="I32" s="33"/>
      <c r="J32" s="41"/>
      <c r="K32" s="41"/>
      <c r="L32" s="41"/>
      <c r="M32" s="41"/>
      <c r="N32" s="43"/>
      <c r="O32" s="42"/>
      <c r="P32" s="43"/>
      <c r="Q32" s="44"/>
      <c r="R32" s="46"/>
      <c r="S32" s="39"/>
    </row>
    <row r="33" spans="1:19" ht="27.75" customHeight="1">
      <c r="A33" s="66">
        <v>28</v>
      </c>
      <c r="B33" s="63" t="s">
        <v>6</v>
      </c>
      <c r="C33" s="117" t="s">
        <v>33</v>
      </c>
      <c r="D33" s="35">
        <v>535300566591</v>
      </c>
      <c r="E33" s="65" t="s">
        <v>8</v>
      </c>
      <c r="F33" s="80">
        <v>12</v>
      </c>
      <c r="G33" s="68">
        <v>47715952</v>
      </c>
      <c r="H33" s="90">
        <f>607+2290</f>
        <v>2897</v>
      </c>
      <c r="I33" s="33"/>
      <c r="J33" s="41"/>
      <c r="K33" s="41"/>
      <c r="L33" s="41"/>
      <c r="M33" s="41"/>
      <c r="N33" s="43"/>
      <c r="O33" s="42"/>
      <c r="P33" s="43"/>
      <c r="Q33" s="44"/>
      <c r="R33" s="46"/>
      <c r="S33" s="39"/>
    </row>
    <row r="34" spans="1:19" ht="32.25" customHeight="1">
      <c r="A34" s="66">
        <v>29</v>
      </c>
      <c r="B34" s="63" t="s">
        <v>6</v>
      </c>
      <c r="C34" s="117" t="s">
        <v>34</v>
      </c>
      <c r="D34" s="35">
        <v>535301013409</v>
      </c>
      <c r="E34" s="65" t="s">
        <v>8</v>
      </c>
      <c r="F34" s="80">
        <v>3</v>
      </c>
      <c r="G34" s="68">
        <v>73918627</v>
      </c>
      <c r="H34" s="90">
        <v>1297</v>
      </c>
      <c r="I34" s="33"/>
      <c r="J34" s="41"/>
      <c r="K34" s="41"/>
      <c r="L34" s="41"/>
      <c r="M34" s="41"/>
      <c r="N34" s="43"/>
      <c r="O34" s="42"/>
      <c r="P34" s="43"/>
      <c r="Q34" s="44"/>
      <c r="R34" s="46"/>
      <c r="S34" s="39"/>
    </row>
    <row r="35" spans="1:19" ht="30" customHeight="1">
      <c r="A35" s="66">
        <v>30</v>
      </c>
      <c r="B35" s="63" t="s">
        <v>6</v>
      </c>
      <c r="C35" s="117" t="s">
        <v>80</v>
      </c>
      <c r="D35" s="35">
        <v>535300964293</v>
      </c>
      <c r="E35" s="65" t="s">
        <v>8</v>
      </c>
      <c r="F35" s="80">
        <v>4</v>
      </c>
      <c r="G35" s="68">
        <v>73918628</v>
      </c>
      <c r="H35" s="90">
        <v>2809</v>
      </c>
      <c r="I35" s="33"/>
      <c r="J35" s="41"/>
      <c r="K35" s="41"/>
      <c r="L35" s="41"/>
      <c r="M35" s="41"/>
      <c r="N35" s="43"/>
      <c r="O35" s="42"/>
      <c r="P35" s="43"/>
      <c r="Q35" s="44"/>
      <c r="R35" s="46"/>
      <c r="S35" s="39"/>
    </row>
    <row r="36" spans="1:19" ht="26.25" customHeight="1">
      <c r="A36" s="66">
        <v>31</v>
      </c>
      <c r="B36" s="63" t="s">
        <v>6</v>
      </c>
      <c r="C36" s="117" t="s">
        <v>35</v>
      </c>
      <c r="D36" s="35">
        <v>535301096722</v>
      </c>
      <c r="E36" s="65" t="s">
        <v>14</v>
      </c>
      <c r="F36" s="82">
        <v>3</v>
      </c>
      <c r="G36" s="68">
        <v>47601869</v>
      </c>
      <c r="H36" s="90">
        <f>2783+648</f>
        <v>3431</v>
      </c>
      <c r="I36" s="33"/>
      <c r="J36" s="41"/>
      <c r="K36" s="41"/>
      <c r="L36" s="41"/>
      <c r="M36" s="41"/>
      <c r="N36" s="43"/>
      <c r="O36" s="42"/>
      <c r="P36" s="43"/>
      <c r="Q36" s="44"/>
      <c r="R36" s="46"/>
      <c r="S36" s="39"/>
    </row>
    <row r="37" spans="1:19" ht="30" customHeight="1">
      <c r="A37" s="66">
        <v>32</v>
      </c>
      <c r="B37" s="63" t="s">
        <v>6</v>
      </c>
      <c r="C37" s="117" t="s">
        <v>36</v>
      </c>
      <c r="D37" s="67">
        <v>535300167650</v>
      </c>
      <c r="E37" s="65" t="s">
        <v>8</v>
      </c>
      <c r="F37" s="80">
        <v>15</v>
      </c>
      <c r="G37" s="68">
        <v>47184546</v>
      </c>
      <c r="H37" s="90">
        <v>3456</v>
      </c>
      <c r="I37" s="33"/>
      <c r="J37" s="41"/>
      <c r="K37" s="41"/>
      <c r="L37" s="41"/>
      <c r="M37" s="41"/>
      <c r="N37" s="43"/>
      <c r="O37" s="42"/>
      <c r="P37" s="43"/>
      <c r="Q37" s="44"/>
      <c r="R37" s="46"/>
      <c r="S37" s="39"/>
    </row>
    <row r="38" spans="1:19" ht="29.25" customHeight="1">
      <c r="A38" s="66">
        <v>33</v>
      </c>
      <c r="B38" s="63" t="s">
        <v>6</v>
      </c>
      <c r="C38" s="117" t="s">
        <v>37</v>
      </c>
      <c r="D38" s="35">
        <v>535300170893</v>
      </c>
      <c r="E38" s="65" t="s">
        <v>8</v>
      </c>
      <c r="F38" s="80">
        <v>15</v>
      </c>
      <c r="G38" s="70">
        <v>13014464</v>
      </c>
      <c r="H38" s="90">
        <f>2726+12052</f>
        <v>14778</v>
      </c>
      <c r="I38" s="33"/>
      <c r="J38" s="41"/>
      <c r="K38" s="41"/>
      <c r="L38" s="41"/>
      <c r="M38" s="41"/>
      <c r="N38" s="43"/>
      <c r="O38" s="42"/>
      <c r="P38" s="43"/>
      <c r="Q38" s="44"/>
      <c r="R38" s="46"/>
      <c r="S38" s="39"/>
    </row>
    <row r="39" spans="1:19" ht="25.5" customHeight="1">
      <c r="A39" s="66">
        <v>34</v>
      </c>
      <c r="B39" s="63" t="s">
        <v>6</v>
      </c>
      <c r="C39" s="117" t="s">
        <v>38</v>
      </c>
      <c r="D39" s="35">
        <v>535300231513</v>
      </c>
      <c r="E39" s="65" t="s">
        <v>8</v>
      </c>
      <c r="F39" s="80">
        <v>15</v>
      </c>
      <c r="G39" s="68">
        <v>46770730</v>
      </c>
      <c r="H39" s="90">
        <f>4514+20314</f>
        <v>24828</v>
      </c>
      <c r="I39" s="33"/>
      <c r="J39" s="41"/>
      <c r="K39" s="41"/>
      <c r="L39" s="41"/>
      <c r="M39" s="41"/>
      <c r="N39" s="43"/>
      <c r="O39" s="42"/>
      <c r="P39" s="43"/>
      <c r="Q39" s="44"/>
      <c r="R39" s="46"/>
      <c r="S39" s="39"/>
    </row>
    <row r="40" spans="1:19" ht="28.5" customHeight="1">
      <c r="A40" s="66">
        <v>35</v>
      </c>
      <c r="B40" s="63" t="s">
        <v>6</v>
      </c>
      <c r="C40" s="117" t="s">
        <v>39</v>
      </c>
      <c r="D40" s="35">
        <v>535300727810</v>
      </c>
      <c r="E40" s="65" t="s">
        <v>8</v>
      </c>
      <c r="F40" s="80">
        <v>12</v>
      </c>
      <c r="G40" s="68">
        <v>8000033</v>
      </c>
      <c r="H40" s="90">
        <v>6009</v>
      </c>
      <c r="I40" s="33"/>
      <c r="J40" s="41"/>
      <c r="K40" s="41"/>
      <c r="L40" s="41"/>
      <c r="M40" s="41"/>
      <c r="N40" s="43"/>
      <c r="O40" s="42"/>
      <c r="P40" s="43"/>
      <c r="Q40" s="44"/>
      <c r="R40" s="46"/>
      <c r="S40" s="39"/>
    </row>
    <row r="41" spans="1:19" ht="27.75" customHeight="1">
      <c r="A41" s="66">
        <v>36</v>
      </c>
      <c r="B41" s="63" t="s">
        <v>6</v>
      </c>
      <c r="C41" s="117" t="s">
        <v>40</v>
      </c>
      <c r="D41" s="35">
        <v>535301012554</v>
      </c>
      <c r="E41" s="65" t="s">
        <v>8</v>
      </c>
      <c r="F41" s="80">
        <v>5</v>
      </c>
      <c r="G41" s="68">
        <v>60072515</v>
      </c>
      <c r="H41" s="90">
        <v>2175</v>
      </c>
      <c r="I41" s="33"/>
      <c r="J41" s="41"/>
      <c r="K41" s="41"/>
      <c r="L41" s="41"/>
      <c r="M41" s="41"/>
      <c r="N41" s="43"/>
      <c r="O41" s="42"/>
      <c r="P41" s="43"/>
      <c r="Q41" s="44"/>
      <c r="R41" s="46"/>
      <c r="S41" s="39"/>
    </row>
    <row r="42" spans="1:19" ht="12.75" customHeight="1" hidden="1">
      <c r="A42" s="66">
        <v>37</v>
      </c>
      <c r="B42" s="63" t="s">
        <v>6</v>
      </c>
      <c r="C42" s="117" t="s">
        <v>41</v>
      </c>
      <c r="D42" s="35">
        <v>535301012554</v>
      </c>
      <c r="E42" s="65" t="s">
        <v>8</v>
      </c>
      <c r="F42" s="82"/>
      <c r="G42" s="68"/>
      <c r="H42" s="90"/>
      <c r="I42" s="33"/>
      <c r="J42" s="41"/>
      <c r="K42" s="41"/>
      <c r="L42" s="41"/>
      <c r="M42" s="41"/>
      <c r="N42" s="43"/>
      <c r="O42" s="43"/>
      <c r="P42" s="43"/>
      <c r="Q42" s="48"/>
      <c r="R42" s="46"/>
      <c r="S42" s="39"/>
    </row>
    <row r="43" spans="1:19" ht="33" customHeight="1">
      <c r="A43" s="66">
        <v>37</v>
      </c>
      <c r="B43" s="63" t="s">
        <v>6</v>
      </c>
      <c r="C43" s="117" t="s">
        <v>42</v>
      </c>
      <c r="D43" s="35">
        <v>535300231423</v>
      </c>
      <c r="E43" s="65" t="s">
        <v>8</v>
      </c>
      <c r="F43" s="80">
        <v>5</v>
      </c>
      <c r="G43" s="68">
        <v>47184519</v>
      </c>
      <c r="H43" s="90">
        <f>1129+5227</f>
        <v>6356</v>
      </c>
      <c r="I43" s="33"/>
      <c r="J43" s="41"/>
      <c r="K43" s="41"/>
      <c r="L43" s="41"/>
      <c r="M43" s="41"/>
      <c r="N43" s="43"/>
      <c r="O43" s="42"/>
      <c r="P43" s="43"/>
      <c r="Q43" s="44"/>
      <c r="R43" s="46"/>
      <c r="S43" s="39"/>
    </row>
    <row r="44" spans="1:19" ht="33.75" customHeight="1">
      <c r="A44" s="66">
        <v>38</v>
      </c>
      <c r="B44" s="63" t="s">
        <v>6</v>
      </c>
      <c r="C44" s="117" t="s">
        <v>43</v>
      </c>
      <c r="D44" s="35">
        <v>535300396449</v>
      </c>
      <c r="E44" s="65" t="s">
        <v>8</v>
      </c>
      <c r="F44" s="80">
        <v>15</v>
      </c>
      <c r="G44" s="68">
        <v>46295217</v>
      </c>
      <c r="H44" s="90">
        <f>5477+1514</f>
        <v>6991</v>
      </c>
      <c r="I44" s="33"/>
      <c r="J44" s="41"/>
      <c r="K44" s="41"/>
      <c r="L44" s="41"/>
      <c r="M44" s="41"/>
      <c r="N44" s="43"/>
      <c r="O44" s="42"/>
      <c r="P44" s="43"/>
      <c r="Q44" s="44"/>
      <c r="R44" s="46"/>
      <c r="S44" s="39"/>
    </row>
    <row r="45" spans="1:19" ht="32.25" customHeight="1">
      <c r="A45" s="66">
        <v>39</v>
      </c>
      <c r="B45" s="63" t="s">
        <v>6</v>
      </c>
      <c r="C45" s="117" t="s">
        <v>44</v>
      </c>
      <c r="D45" s="35">
        <v>535300534605</v>
      </c>
      <c r="E45" s="65" t="s">
        <v>8</v>
      </c>
      <c r="F45" s="80">
        <v>5</v>
      </c>
      <c r="G45" s="68">
        <v>30181505</v>
      </c>
      <c r="H45" s="90">
        <f>5830+1358</f>
        <v>7188</v>
      </c>
      <c r="I45" s="33"/>
      <c r="J45" s="41"/>
      <c r="K45" s="41"/>
      <c r="L45" s="41"/>
      <c r="M45" s="41"/>
      <c r="N45" s="43"/>
      <c r="O45" s="42"/>
      <c r="P45" s="43"/>
      <c r="Q45" s="44"/>
      <c r="R45" s="46"/>
      <c r="S45" s="39"/>
    </row>
    <row r="46" spans="1:19" ht="33.75" customHeight="1">
      <c r="A46" s="66">
        <v>40</v>
      </c>
      <c r="B46" s="63" t="s">
        <v>6</v>
      </c>
      <c r="C46" s="117" t="s">
        <v>45</v>
      </c>
      <c r="D46" s="35">
        <v>535300454250</v>
      </c>
      <c r="E46" s="65" t="s">
        <v>8</v>
      </c>
      <c r="F46" s="80">
        <v>5</v>
      </c>
      <c r="G46" s="68">
        <v>799545</v>
      </c>
      <c r="H46" s="90">
        <f>6591+1774</f>
        <v>8365</v>
      </c>
      <c r="I46" s="33"/>
      <c r="J46" s="41"/>
      <c r="K46" s="41"/>
      <c r="L46" s="41"/>
      <c r="M46" s="41"/>
      <c r="N46" s="49"/>
      <c r="O46" s="42"/>
      <c r="P46" s="43"/>
      <c r="Q46" s="44"/>
      <c r="R46" s="46"/>
      <c r="S46" s="39"/>
    </row>
    <row r="47" spans="1:19" ht="28.5" customHeight="1">
      <c r="A47" s="66">
        <v>41</v>
      </c>
      <c r="B47" s="63" t="s">
        <v>6</v>
      </c>
      <c r="C47" s="117" t="s">
        <v>46</v>
      </c>
      <c r="D47" s="35">
        <v>535300454120</v>
      </c>
      <c r="E47" s="65" t="s">
        <v>8</v>
      </c>
      <c r="F47" s="80">
        <v>19</v>
      </c>
      <c r="G47" s="68">
        <v>72181934</v>
      </c>
      <c r="H47" s="90">
        <f>7077+1719</f>
        <v>8796</v>
      </c>
      <c r="I47" s="33"/>
      <c r="J47" s="41"/>
      <c r="K47" s="41"/>
      <c r="L47" s="41"/>
      <c r="M47" s="41"/>
      <c r="N47" s="43"/>
      <c r="O47" s="42"/>
      <c r="P47" s="43"/>
      <c r="Q47" s="44"/>
      <c r="R47" s="46"/>
      <c r="S47" s="39"/>
    </row>
    <row r="48" spans="1:19" ht="28.5" customHeight="1">
      <c r="A48" s="66">
        <v>42</v>
      </c>
      <c r="B48" s="63" t="s">
        <v>6</v>
      </c>
      <c r="C48" s="117" t="s">
        <v>89</v>
      </c>
      <c r="D48" s="35">
        <v>535301652598</v>
      </c>
      <c r="E48" s="65" t="s">
        <v>14</v>
      </c>
      <c r="F48" s="78">
        <v>5</v>
      </c>
      <c r="G48" s="37">
        <v>80286499</v>
      </c>
      <c r="H48" s="91">
        <f>934+218</f>
        <v>1152</v>
      </c>
      <c r="I48" s="33"/>
      <c r="J48" s="41"/>
      <c r="K48" s="41"/>
      <c r="L48" s="41"/>
      <c r="M48" s="41"/>
      <c r="N48" s="43"/>
      <c r="O48" s="42"/>
      <c r="P48" s="43"/>
      <c r="Q48" s="44"/>
      <c r="R48" s="46"/>
      <c r="S48" s="39"/>
    </row>
    <row r="49" spans="1:19" ht="33" customHeight="1">
      <c r="A49" s="66">
        <v>43</v>
      </c>
      <c r="B49" s="63" t="s">
        <v>6</v>
      </c>
      <c r="C49" s="117" t="s">
        <v>47</v>
      </c>
      <c r="D49" s="35">
        <v>535301287881</v>
      </c>
      <c r="E49" s="65" t="s">
        <v>14</v>
      </c>
      <c r="F49" s="82">
        <v>0.5</v>
      </c>
      <c r="G49" s="68">
        <v>23359117</v>
      </c>
      <c r="H49" s="90">
        <f>1183+275</f>
        <v>1458</v>
      </c>
      <c r="I49" s="33"/>
      <c r="J49" s="41"/>
      <c r="K49" s="41"/>
      <c r="L49" s="41"/>
      <c r="M49" s="41"/>
      <c r="N49" s="46"/>
      <c r="O49" s="42"/>
      <c r="P49" s="43"/>
      <c r="Q49" s="44"/>
      <c r="R49" s="46"/>
      <c r="S49" s="39"/>
    </row>
    <row r="50" spans="1:19" ht="31.5" customHeight="1">
      <c r="A50" s="66">
        <v>44</v>
      </c>
      <c r="B50" s="63" t="s">
        <v>6</v>
      </c>
      <c r="C50" s="117" t="s">
        <v>48</v>
      </c>
      <c r="D50" s="35">
        <v>535301312207</v>
      </c>
      <c r="E50" s="65" t="s">
        <v>14</v>
      </c>
      <c r="F50" s="82">
        <v>2.5</v>
      </c>
      <c r="G50" s="68">
        <v>47017137</v>
      </c>
      <c r="H50" s="92">
        <f>2531+558</f>
        <v>3089</v>
      </c>
      <c r="I50" s="33"/>
      <c r="J50" s="41"/>
      <c r="K50" s="41"/>
      <c r="L50" s="41"/>
      <c r="M50" s="41"/>
      <c r="N50" s="43"/>
      <c r="O50" s="42"/>
      <c r="P50" s="43"/>
      <c r="Q50" s="44"/>
      <c r="R50" s="46"/>
      <c r="S50" s="39"/>
    </row>
    <row r="51" spans="1:19" ht="29.25" customHeight="1">
      <c r="A51" s="66">
        <v>45</v>
      </c>
      <c r="B51" s="63" t="s">
        <v>6</v>
      </c>
      <c r="C51" s="117" t="s">
        <v>49</v>
      </c>
      <c r="D51" s="35">
        <v>535300437639</v>
      </c>
      <c r="E51" s="65" t="s">
        <v>8</v>
      </c>
      <c r="F51" s="80">
        <v>19</v>
      </c>
      <c r="G51" s="68">
        <v>70821897</v>
      </c>
      <c r="H51" s="90">
        <f>5730+1258</f>
        <v>6988</v>
      </c>
      <c r="I51" s="33"/>
      <c r="J51" s="41"/>
      <c r="K51" s="41"/>
      <c r="L51" s="41"/>
      <c r="M51" s="41"/>
      <c r="N51" s="43"/>
      <c r="O51" s="42"/>
      <c r="P51" s="43"/>
      <c r="Q51" s="44"/>
      <c r="R51" s="46"/>
      <c r="S51" s="39"/>
    </row>
    <row r="52" spans="1:19" ht="30" customHeight="1">
      <c r="A52" s="66">
        <v>46</v>
      </c>
      <c r="B52" s="63" t="s">
        <v>6</v>
      </c>
      <c r="C52" s="117" t="s">
        <v>83</v>
      </c>
      <c r="D52" s="35">
        <v>535300183504</v>
      </c>
      <c r="E52" s="65" t="s">
        <v>8</v>
      </c>
      <c r="F52" s="80">
        <v>19</v>
      </c>
      <c r="G52" s="68">
        <v>12945907</v>
      </c>
      <c r="H52" s="90">
        <f>16477+4835</f>
        <v>21312</v>
      </c>
      <c r="I52" s="33"/>
      <c r="J52" s="41"/>
      <c r="K52" s="41"/>
      <c r="L52" s="41"/>
      <c r="M52" s="41"/>
      <c r="N52" s="43"/>
      <c r="O52" s="42"/>
      <c r="P52" s="43"/>
      <c r="Q52" s="44"/>
      <c r="R52" s="46"/>
      <c r="S52" s="39"/>
    </row>
    <row r="53" spans="1:19" ht="35.25" customHeight="1">
      <c r="A53" s="66">
        <v>47</v>
      </c>
      <c r="B53" s="63" t="s">
        <v>6</v>
      </c>
      <c r="C53" s="117" t="s">
        <v>50</v>
      </c>
      <c r="D53" s="35">
        <v>535300461623</v>
      </c>
      <c r="E53" s="65" t="s">
        <v>8</v>
      </c>
      <c r="F53" s="80">
        <v>15</v>
      </c>
      <c r="G53" s="68">
        <v>7045679</v>
      </c>
      <c r="H53" s="90">
        <f>5116+1218</f>
        <v>6334</v>
      </c>
      <c r="I53" s="33"/>
      <c r="J53" s="41"/>
      <c r="K53" s="41"/>
      <c r="L53" s="41"/>
      <c r="M53" s="41"/>
      <c r="N53" s="43"/>
      <c r="O53" s="42"/>
      <c r="P53" s="43"/>
      <c r="Q53" s="44"/>
      <c r="R53" s="46"/>
      <c r="S53" s="39"/>
    </row>
    <row r="54" spans="1:19" ht="30.75" customHeight="1">
      <c r="A54" s="66">
        <v>48</v>
      </c>
      <c r="B54" s="63" t="s">
        <v>6</v>
      </c>
      <c r="C54" s="117" t="s">
        <v>51</v>
      </c>
      <c r="D54" s="35">
        <v>535300995904</v>
      </c>
      <c r="E54" s="65" t="s">
        <v>8</v>
      </c>
      <c r="F54" s="80">
        <v>19</v>
      </c>
      <c r="G54" s="68">
        <v>71144069</v>
      </c>
      <c r="H54" s="90">
        <f>9502+2522</f>
        <v>12024</v>
      </c>
      <c r="I54" s="33"/>
      <c r="J54" s="41"/>
      <c r="K54" s="41"/>
      <c r="L54" s="41"/>
      <c r="M54" s="41"/>
      <c r="N54" s="43"/>
      <c r="O54" s="42"/>
      <c r="P54" s="43"/>
      <c r="Q54" s="44"/>
      <c r="R54" s="46"/>
      <c r="S54" s="39"/>
    </row>
    <row r="55" spans="1:19" ht="27.75" customHeight="1">
      <c r="A55" s="66">
        <v>49</v>
      </c>
      <c r="B55" s="63" t="s">
        <v>6</v>
      </c>
      <c r="C55" s="117" t="s">
        <v>52</v>
      </c>
      <c r="D55" s="35">
        <v>535300444148</v>
      </c>
      <c r="E55" s="65" t="s">
        <v>8</v>
      </c>
      <c r="F55" s="80">
        <v>19</v>
      </c>
      <c r="G55" s="68">
        <v>47184493</v>
      </c>
      <c r="H55" s="90">
        <f>4402+988</f>
        <v>5390</v>
      </c>
      <c r="I55" s="33"/>
      <c r="J55" s="41"/>
      <c r="K55" s="41"/>
      <c r="L55" s="41"/>
      <c r="M55" s="41"/>
      <c r="N55" s="43"/>
      <c r="O55" s="42"/>
      <c r="P55" s="43"/>
      <c r="Q55" s="44"/>
      <c r="R55" s="46"/>
      <c r="S55" s="39"/>
    </row>
    <row r="56" spans="1:19" ht="30" customHeight="1">
      <c r="A56" s="66">
        <v>50</v>
      </c>
      <c r="B56" s="63" t="s">
        <v>6</v>
      </c>
      <c r="C56" s="117" t="s">
        <v>53</v>
      </c>
      <c r="D56" s="35">
        <v>391002951434</v>
      </c>
      <c r="E56" s="65" t="s">
        <v>8</v>
      </c>
      <c r="F56" s="80">
        <v>15</v>
      </c>
      <c r="G56" s="68">
        <v>46295219</v>
      </c>
      <c r="H56" s="90">
        <f>22395+5224</f>
        <v>27619</v>
      </c>
      <c r="I56" s="33"/>
      <c r="J56" s="41"/>
      <c r="K56" s="41"/>
      <c r="L56" s="41"/>
      <c r="M56" s="41"/>
      <c r="N56" s="43"/>
      <c r="O56" s="42"/>
      <c r="P56" s="43"/>
      <c r="Q56" s="44"/>
      <c r="R56" s="46"/>
      <c r="S56" s="39"/>
    </row>
    <row r="57" spans="1:19" ht="29.25" customHeight="1">
      <c r="A57" s="66">
        <v>51</v>
      </c>
      <c r="B57" s="63" t="s">
        <v>6</v>
      </c>
      <c r="C57" s="117" t="s">
        <v>54</v>
      </c>
      <c r="D57" s="35">
        <v>391002951524</v>
      </c>
      <c r="E57" s="65" t="s">
        <v>8</v>
      </c>
      <c r="F57" s="80">
        <v>15</v>
      </c>
      <c r="G57" s="68">
        <v>46022347</v>
      </c>
      <c r="H57" s="90">
        <f>8132+1906</f>
        <v>10038</v>
      </c>
      <c r="I57" s="33"/>
      <c r="J57" s="41"/>
      <c r="K57" s="41"/>
      <c r="L57" s="41"/>
      <c r="M57" s="41"/>
      <c r="N57" s="43"/>
      <c r="O57" s="42"/>
      <c r="P57" s="43"/>
      <c r="Q57" s="44"/>
      <c r="R57" s="46"/>
      <c r="S57" s="39"/>
    </row>
    <row r="58" spans="1:19" ht="30" customHeight="1">
      <c r="A58" s="66">
        <v>52</v>
      </c>
      <c r="B58" s="63" t="s">
        <v>6</v>
      </c>
      <c r="C58" s="117" t="s">
        <v>55</v>
      </c>
      <c r="D58" s="67">
        <v>391002951764</v>
      </c>
      <c r="E58" s="65" t="s">
        <v>8</v>
      </c>
      <c r="F58" s="80">
        <v>15</v>
      </c>
      <c r="G58" s="68">
        <v>21460666</v>
      </c>
      <c r="H58" s="90">
        <f>3107-713</f>
        <v>2394</v>
      </c>
      <c r="I58" s="33"/>
      <c r="J58" s="41"/>
      <c r="K58" s="41"/>
      <c r="L58" s="41"/>
      <c r="M58" s="41"/>
      <c r="N58" s="49"/>
      <c r="O58" s="42"/>
      <c r="P58" s="43"/>
      <c r="Q58" s="44"/>
      <c r="R58" s="46"/>
      <c r="S58" s="39"/>
    </row>
    <row r="59" spans="1:19" ht="30.75" customHeight="1">
      <c r="A59" s="66">
        <v>53</v>
      </c>
      <c r="B59" s="63" t="s">
        <v>6</v>
      </c>
      <c r="C59" s="117" t="s">
        <v>56</v>
      </c>
      <c r="D59" s="67">
        <v>535300180633</v>
      </c>
      <c r="E59" s="65" t="s">
        <v>14</v>
      </c>
      <c r="F59" s="80">
        <v>15</v>
      </c>
      <c r="G59" s="68">
        <v>71828186</v>
      </c>
      <c r="H59" s="90">
        <f>23474+4410</f>
        <v>27884</v>
      </c>
      <c r="I59" s="33"/>
      <c r="J59" s="41"/>
      <c r="K59" s="41"/>
      <c r="L59" s="41"/>
      <c r="M59" s="41"/>
      <c r="N59" s="43"/>
      <c r="O59" s="42"/>
      <c r="P59" s="43"/>
      <c r="Q59" s="44"/>
      <c r="R59" s="46"/>
      <c r="S59" s="39"/>
    </row>
    <row r="60" spans="1:19" ht="31.5" customHeight="1">
      <c r="A60" s="66">
        <v>54</v>
      </c>
      <c r="B60" s="63" t="s">
        <v>6</v>
      </c>
      <c r="C60" s="117" t="s">
        <v>93</v>
      </c>
      <c r="D60" s="67">
        <v>535300398731</v>
      </c>
      <c r="E60" s="65" t="s">
        <v>8</v>
      </c>
      <c r="F60" s="80">
        <v>15</v>
      </c>
      <c r="G60" s="68">
        <v>8255908</v>
      </c>
      <c r="H60" s="90">
        <f>3100+570</f>
        <v>3670</v>
      </c>
      <c r="I60" s="33"/>
      <c r="J60" s="41"/>
      <c r="K60" s="41"/>
      <c r="L60" s="41"/>
      <c r="M60" s="41"/>
      <c r="N60" s="43"/>
      <c r="O60" s="42"/>
      <c r="P60" s="43"/>
      <c r="Q60" s="44"/>
      <c r="R60" s="46"/>
      <c r="S60" s="39"/>
    </row>
    <row r="61" spans="1:19" ht="27" customHeight="1">
      <c r="A61" s="66">
        <v>55</v>
      </c>
      <c r="B61" s="63" t="s">
        <v>6</v>
      </c>
      <c r="C61" s="117" t="s">
        <v>94</v>
      </c>
      <c r="D61" s="67">
        <v>535300504433</v>
      </c>
      <c r="E61" s="65" t="s">
        <v>8</v>
      </c>
      <c r="F61" s="80">
        <v>9</v>
      </c>
      <c r="G61" s="68">
        <v>7603463</v>
      </c>
      <c r="H61" s="90">
        <f>53152+14442</f>
        <v>67594</v>
      </c>
      <c r="I61" s="33"/>
      <c r="J61" s="41"/>
      <c r="K61" s="41"/>
      <c r="L61" s="41"/>
      <c r="M61" s="41"/>
      <c r="N61" s="43"/>
      <c r="O61" s="42"/>
      <c r="P61" s="43"/>
      <c r="Q61" s="44"/>
      <c r="R61" s="46"/>
      <c r="S61" s="39"/>
    </row>
    <row r="62" spans="1:19" ht="35.25" customHeight="1">
      <c r="A62" s="66">
        <v>56</v>
      </c>
      <c r="B62" s="63" t="s">
        <v>6</v>
      </c>
      <c r="C62" s="117" t="s">
        <v>57</v>
      </c>
      <c r="D62" s="35">
        <v>535300262796</v>
      </c>
      <c r="E62" s="65" t="s">
        <v>8</v>
      </c>
      <c r="F62" s="80">
        <v>15</v>
      </c>
      <c r="G62" s="68">
        <v>47184549</v>
      </c>
      <c r="H62" s="90">
        <f>28331+7611</f>
        <v>35942</v>
      </c>
      <c r="I62" s="33"/>
      <c r="J62" s="41"/>
      <c r="K62" s="41"/>
      <c r="L62" s="41"/>
      <c r="M62" s="41"/>
      <c r="N62" s="43"/>
      <c r="O62" s="42"/>
      <c r="P62" s="43"/>
      <c r="Q62" s="44"/>
      <c r="R62" s="46"/>
      <c r="S62" s="39"/>
    </row>
    <row r="63" spans="1:19" ht="27.75" customHeight="1">
      <c r="A63" s="66">
        <v>57</v>
      </c>
      <c r="B63" s="63" t="s">
        <v>6</v>
      </c>
      <c r="C63" s="117" t="s">
        <v>81</v>
      </c>
      <c r="D63" s="35">
        <v>535300067643</v>
      </c>
      <c r="E63" s="65" t="s">
        <v>8</v>
      </c>
      <c r="F63" s="80">
        <v>3</v>
      </c>
      <c r="G63" s="68">
        <v>10628093</v>
      </c>
      <c r="H63" s="90">
        <f>2720+17040</f>
        <v>19760</v>
      </c>
      <c r="I63" s="33"/>
      <c r="J63" s="41"/>
      <c r="K63" s="41"/>
      <c r="L63" s="41"/>
      <c r="M63" s="41"/>
      <c r="N63" s="50"/>
      <c r="O63" s="51"/>
      <c r="P63" s="50"/>
      <c r="Q63" s="52"/>
      <c r="R63" s="53"/>
      <c r="S63" s="39"/>
    </row>
    <row r="64" spans="1:19" ht="26.25" customHeight="1">
      <c r="A64" s="66">
        <v>58</v>
      </c>
      <c r="B64" s="63" t="s">
        <v>6</v>
      </c>
      <c r="C64" s="118" t="s">
        <v>82</v>
      </c>
      <c r="D64" s="35">
        <v>535300003145</v>
      </c>
      <c r="E64" s="65" t="s">
        <v>8</v>
      </c>
      <c r="F64" s="80">
        <v>15</v>
      </c>
      <c r="G64" s="68">
        <v>47593353</v>
      </c>
      <c r="H64" s="90">
        <f>12694+2651</f>
        <v>15345</v>
      </c>
      <c r="I64" s="33"/>
      <c r="J64" s="41"/>
      <c r="K64" s="41"/>
      <c r="L64" s="41"/>
      <c r="M64" s="41"/>
      <c r="N64" s="43"/>
      <c r="O64" s="42"/>
      <c r="P64" s="43"/>
      <c r="Q64" s="44"/>
      <c r="R64" s="46"/>
      <c r="S64" s="39"/>
    </row>
    <row r="65" spans="1:19" ht="27.75" customHeight="1">
      <c r="A65" s="66">
        <v>59</v>
      </c>
      <c r="B65" s="63" t="s">
        <v>6</v>
      </c>
      <c r="C65" s="117" t="s">
        <v>58</v>
      </c>
      <c r="D65" s="35">
        <v>535300902747</v>
      </c>
      <c r="E65" s="65" t="s">
        <v>8</v>
      </c>
      <c r="F65" s="81">
        <v>24</v>
      </c>
      <c r="G65" s="68">
        <v>45459211</v>
      </c>
      <c r="H65" s="90">
        <f>8083+2118</f>
        <v>10201</v>
      </c>
      <c r="I65" s="33"/>
      <c r="J65" s="41"/>
      <c r="K65" s="41"/>
      <c r="L65" s="41"/>
      <c r="M65" s="41"/>
      <c r="N65" s="43"/>
      <c r="O65" s="42"/>
      <c r="P65" s="43"/>
      <c r="Q65" s="44"/>
      <c r="R65" s="46"/>
      <c r="S65" s="39"/>
    </row>
    <row r="66" spans="1:19" ht="28.5" customHeight="1">
      <c r="A66" s="66">
        <v>60</v>
      </c>
      <c r="B66" s="63" t="s">
        <v>6</v>
      </c>
      <c r="C66" s="117" t="s">
        <v>59</v>
      </c>
      <c r="D66" s="35">
        <v>535300277855</v>
      </c>
      <c r="E66" s="65" t="s">
        <v>8</v>
      </c>
      <c r="F66" s="80">
        <v>6</v>
      </c>
      <c r="G66" s="68">
        <v>10026152</v>
      </c>
      <c r="H66" s="90">
        <f>4344+923</f>
        <v>5267</v>
      </c>
      <c r="I66" s="33"/>
      <c r="J66" s="41"/>
      <c r="K66" s="41"/>
      <c r="L66" s="41"/>
      <c r="M66" s="41"/>
      <c r="N66" s="43"/>
      <c r="O66" s="42"/>
      <c r="P66" s="43"/>
      <c r="Q66" s="44"/>
      <c r="R66" s="46"/>
      <c r="S66" s="39"/>
    </row>
    <row r="67" spans="1:19" ht="29.25" customHeight="1">
      <c r="A67" s="66">
        <v>61</v>
      </c>
      <c r="B67" s="63" t="s">
        <v>6</v>
      </c>
      <c r="C67" s="117" t="s">
        <v>60</v>
      </c>
      <c r="D67" s="35">
        <v>535300188289</v>
      </c>
      <c r="E67" s="65" t="s">
        <v>8</v>
      </c>
      <c r="F67" s="80">
        <v>15</v>
      </c>
      <c r="G67" s="68">
        <v>47017310</v>
      </c>
      <c r="H67" s="90">
        <f>9308+2261</f>
        <v>11569</v>
      </c>
      <c r="I67" s="33"/>
      <c r="J67" s="41"/>
      <c r="K67" s="41"/>
      <c r="L67" s="41"/>
      <c r="M67" s="41"/>
      <c r="N67" s="43"/>
      <c r="O67" s="42"/>
      <c r="P67" s="43"/>
      <c r="Q67" s="44"/>
      <c r="R67" s="46"/>
      <c r="S67" s="39"/>
    </row>
    <row r="68" spans="1:19" ht="26.25" customHeight="1">
      <c r="A68" s="66">
        <v>62</v>
      </c>
      <c r="B68" s="63" t="s">
        <v>6</v>
      </c>
      <c r="C68" s="117" t="s">
        <v>61</v>
      </c>
      <c r="D68" s="35">
        <v>535301538083</v>
      </c>
      <c r="E68" s="98" t="s">
        <v>17</v>
      </c>
      <c r="F68" s="81">
        <v>17</v>
      </c>
      <c r="G68" s="68">
        <v>72081969</v>
      </c>
      <c r="H68" s="90">
        <f>2099+474</f>
        <v>2573</v>
      </c>
      <c r="I68" s="33"/>
      <c r="J68" s="41"/>
      <c r="K68" s="41"/>
      <c r="L68" s="41"/>
      <c r="M68" s="41"/>
      <c r="N68" s="43"/>
      <c r="O68" s="42"/>
      <c r="P68" s="43"/>
      <c r="Q68" s="44"/>
      <c r="R68" s="46"/>
      <c r="S68" s="39"/>
    </row>
    <row r="69" spans="1:19" ht="26.25" customHeight="1">
      <c r="A69" s="66">
        <v>63</v>
      </c>
      <c r="B69" s="63" t="s">
        <v>6</v>
      </c>
      <c r="C69" s="117" t="s">
        <v>95</v>
      </c>
      <c r="D69" s="67">
        <v>535000501792</v>
      </c>
      <c r="E69" s="65" t="s">
        <v>62</v>
      </c>
      <c r="F69" s="81">
        <v>30</v>
      </c>
      <c r="G69" s="68">
        <v>87697513</v>
      </c>
      <c r="H69" s="90">
        <v>57184</v>
      </c>
      <c r="I69" s="33"/>
      <c r="J69" s="41"/>
      <c r="K69" s="41"/>
      <c r="L69" s="41"/>
      <c r="M69" s="41"/>
      <c r="N69" s="43"/>
      <c r="O69" s="46"/>
      <c r="P69" s="43"/>
      <c r="Q69" s="44"/>
      <c r="R69" s="46"/>
      <c r="S69" s="39"/>
    </row>
    <row r="70" spans="1:19" ht="25.5" customHeight="1">
      <c r="A70" s="66">
        <v>64</v>
      </c>
      <c r="B70" s="63" t="s">
        <v>6</v>
      </c>
      <c r="C70" s="117" t="s">
        <v>63</v>
      </c>
      <c r="D70" s="67">
        <v>535300083337</v>
      </c>
      <c r="E70" s="65" t="s">
        <v>8</v>
      </c>
      <c r="F70" s="80">
        <v>5</v>
      </c>
      <c r="G70" s="68">
        <v>22890279</v>
      </c>
      <c r="H70" s="90">
        <f>1146+4789</f>
        <v>5935</v>
      </c>
      <c r="I70" s="33"/>
      <c r="J70" s="41"/>
      <c r="K70" s="41"/>
      <c r="L70" s="41"/>
      <c r="M70" s="41"/>
      <c r="N70" s="43"/>
      <c r="O70" s="42"/>
      <c r="P70" s="43"/>
      <c r="Q70" s="44"/>
      <c r="R70" s="46"/>
      <c r="S70" s="39"/>
    </row>
    <row r="71" spans="1:19" ht="28.5" customHeight="1">
      <c r="A71" s="66">
        <v>65</v>
      </c>
      <c r="B71" s="63" t="s">
        <v>6</v>
      </c>
      <c r="C71" s="117" t="s">
        <v>64</v>
      </c>
      <c r="D71" s="67">
        <v>535300206396</v>
      </c>
      <c r="E71" s="65" t="s">
        <v>8</v>
      </c>
      <c r="F71" s="80">
        <v>38</v>
      </c>
      <c r="G71" s="68">
        <v>47017129</v>
      </c>
      <c r="H71" s="90">
        <f>6251+1240</f>
        <v>7491</v>
      </c>
      <c r="I71" s="33"/>
      <c r="J71" s="41"/>
      <c r="K71" s="41"/>
      <c r="L71" s="41"/>
      <c r="M71" s="41"/>
      <c r="N71" s="43"/>
      <c r="O71" s="42"/>
      <c r="P71" s="43"/>
      <c r="Q71" s="44"/>
      <c r="R71" s="46"/>
      <c r="S71" s="39"/>
    </row>
    <row r="72" spans="1:19" ht="27.75" customHeight="1">
      <c r="A72" s="66">
        <v>66</v>
      </c>
      <c r="B72" s="63" t="s">
        <v>6</v>
      </c>
      <c r="C72" s="117" t="s">
        <v>96</v>
      </c>
      <c r="D72" s="67">
        <v>535000501842</v>
      </c>
      <c r="E72" s="65" t="s">
        <v>8</v>
      </c>
      <c r="F72" s="82">
        <v>25</v>
      </c>
      <c r="G72" s="68">
        <v>10923484</v>
      </c>
      <c r="H72" s="90">
        <v>31346</v>
      </c>
      <c r="I72" s="33"/>
      <c r="J72" s="41"/>
      <c r="K72" s="41"/>
      <c r="L72" s="41"/>
      <c r="M72" s="41"/>
      <c r="N72" s="43"/>
      <c r="O72" s="42"/>
      <c r="P72" s="43"/>
      <c r="Q72" s="44"/>
      <c r="R72" s="46"/>
      <c r="S72" s="39"/>
    </row>
    <row r="73" spans="1:19" ht="26.25" customHeight="1">
      <c r="A73" s="66">
        <v>67</v>
      </c>
      <c r="B73" s="63" t="s">
        <v>6</v>
      </c>
      <c r="C73" s="117" t="s">
        <v>65</v>
      </c>
      <c r="D73" s="67">
        <v>535300693275</v>
      </c>
      <c r="E73" s="65" t="s">
        <v>8</v>
      </c>
      <c r="F73" s="80">
        <v>15</v>
      </c>
      <c r="G73" s="68">
        <v>71144471</v>
      </c>
      <c r="H73" s="90">
        <f>5768+1370</f>
        <v>7138</v>
      </c>
      <c r="I73" s="33"/>
      <c r="J73" s="41"/>
      <c r="K73" s="41"/>
      <c r="L73" s="41"/>
      <c r="M73" s="41"/>
      <c r="N73" s="43"/>
      <c r="O73" s="42"/>
      <c r="P73" s="43"/>
      <c r="Q73" s="44"/>
      <c r="R73" s="46"/>
      <c r="S73" s="39"/>
    </row>
    <row r="74" spans="1:19" ht="27.75" customHeight="1">
      <c r="A74" s="66">
        <v>68</v>
      </c>
      <c r="B74" s="63" t="s">
        <v>6</v>
      </c>
      <c r="C74" s="117" t="s">
        <v>66</v>
      </c>
      <c r="D74" s="67">
        <v>535300033467</v>
      </c>
      <c r="E74" s="65" t="s">
        <v>8</v>
      </c>
      <c r="F74" s="80">
        <v>15</v>
      </c>
      <c r="G74" s="68">
        <v>47036474</v>
      </c>
      <c r="H74" s="90">
        <f>10314+2732</f>
        <v>13046</v>
      </c>
      <c r="I74" s="33"/>
      <c r="J74" s="41"/>
      <c r="K74" s="41"/>
      <c r="L74" s="41"/>
      <c r="M74" s="41"/>
      <c r="N74" s="43"/>
      <c r="O74" s="42"/>
      <c r="P74" s="43"/>
      <c r="Q74" s="44"/>
      <c r="R74" s="46"/>
      <c r="S74" s="39"/>
    </row>
    <row r="75" spans="1:19" ht="27.75" customHeight="1">
      <c r="A75" s="66">
        <v>69</v>
      </c>
      <c r="B75" s="63" t="s">
        <v>6</v>
      </c>
      <c r="C75" s="117" t="s">
        <v>67</v>
      </c>
      <c r="D75" s="35">
        <v>535300375324</v>
      </c>
      <c r="E75" s="65" t="s">
        <v>8</v>
      </c>
      <c r="F75" s="80">
        <v>30</v>
      </c>
      <c r="G75" s="68">
        <v>47184492</v>
      </c>
      <c r="H75" s="90">
        <f>3039+560</f>
        <v>3599</v>
      </c>
      <c r="I75" s="33"/>
      <c r="J75" s="41"/>
      <c r="K75" s="41"/>
      <c r="L75" s="41"/>
      <c r="M75" s="41"/>
      <c r="N75" s="43"/>
      <c r="O75" s="42"/>
      <c r="P75" s="43"/>
      <c r="Q75" s="44"/>
      <c r="R75" s="46"/>
      <c r="S75" s="39"/>
    </row>
    <row r="76" spans="1:19" ht="28.5" customHeight="1">
      <c r="A76" s="66">
        <v>70</v>
      </c>
      <c r="B76" s="63" t="s">
        <v>6</v>
      </c>
      <c r="C76" s="117" t="s">
        <v>68</v>
      </c>
      <c r="D76" s="35">
        <v>535300188159</v>
      </c>
      <c r="E76" s="65" t="s">
        <v>8</v>
      </c>
      <c r="F76" s="80">
        <v>6</v>
      </c>
      <c r="G76" s="68">
        <v>47184601</v>
      </c>
      <c r="H76" s="90">
        <f>14437+3526</f>
        <v>17963</v>
      </c>
      <c r="I76" s="33"/>
      <c r="J76" s="41"/>
      <c r="K76" s="41"/>
      <c r="L76" s="41"/>
      <c r="M76" s="41"/>
      <c r="N76" s="43"/>
      <c r="O76" s="42"/>
      <c r="P76" s="43"/>
      <c r="Q76" s="44"/>
      <c r="R76" s="46"/>
      <c r="S76" s="39"/>
    </row>
    <row r="77" spans="1:19" ht="29.25" customHeight="1">
      <c r="A77" s="66">
        <v>71</v>
      </c>
      <c r="B77" s="63" t="s">
        <v>6</v>
      </c>
      <c r="C77" s="117" t="s">
        <v>69</v>
      </c>
      <c r="D77" s="35">
        <v>535300504183</v>
      </c>
      <c r="E77" s="65" t="s">
        <v>8</v>
      </c>
      <c r="F77" s="80">
        <v>19</v>
      </c>
      <c r="G77" s="68">
        <v>47593250</v>
      </c>
      <c r="H77" s="90">
        <f>13373+3442</f>
        <v>16815</v>
      </c>
      <c r="I77" s="33"/>
      <c r="J77" s="41"/>
      <c r="K77" s="41"/>
      <c r="L77" s="41"/>
      <c r="M77" s="41"/>
      <c r="N77" s="43"/>
      <c r="O77" s="42"/>
      <c r="P77" s="43"/>
      <c r="Q77" s="44"/>
      <c r="R77" s="46"/>
      <c r="S77" s="39"/>
    </row>
    <row r="78" spans="1:19" ht="30.75" customHeight="1">
      <c r="A78" s="66">
        <v>72</v>
      </c>
      <c r="B78" s="63" t="s">
        <v>6</v>
      </c>
      <c r="C78" s="117" t="s">
        <v>70</v>
      </c>
      <c r="D78" s="35">
        <v>535300082912</v>
      </c>
      <c r="E78" s="65" t="s">
        <v>8</v>
      </c>
      <c r="F78" s="80">
        <v>15</v>
      </c>
      <c r="G78" s="68">
        <v>47184126</v>
      </c>
      <c r="H78" s="90">
        <f>1216+6286</f>
        <v>7502</v>
      </c>
      <c r="I78" s="33"/>
      <c r="J78" s="41"/>
      <c r="K78" s="41"/>
      <c r="L78" s="41"/>
      <c r="M78" s="41"/>
      <c r="N78" s="43"/>
      <c r="O78" s="42"/>
      <c r="P78" s="43"/>
      <c r="Q78" s="44"/>
      <c r="R78" s="46"/>
      <c r="S78" s="39"/>
    </row>
    <row r="79" spans="1:19" ht="26.25" customHeight="1">
      <c r="A79" s="66">
        <v>73</v>
      </c>
      <c r="B79" s="63" t="s">
        <v>6</v>
      </c>
      <c r="C79" s="117" t="s">
        <v>71</v>
      </c>
      <c r="D79" s="35">
        <v>535300147270</v>
      </c>
      <c r="E79" s="65" t="s">
        <v>8</v>
      </c>
      <c r="F79" s="80">
        <v>15</v>
      </c>
      <c r="G79" s="68">
        <v>9774999</v>
      </c>
      <c r="H79" s="90">
        <f>3791+24619</f>
        <v>28410</v>
      </c>
      <c r="I79" s="33"/>
      <c r="J79" s="41"/>
      <c r="K79" s="41"/>
      <c r="L79" s="41"/>
      <c r="M79" s="41"/>
      <c r="N79" s="43"/>
      <c r="O79" s="42"/>
      <c r="P79" s="43"/>
      <c r="Q79" s="44"/>
      <c r="R79" s="46"/>
      <c r="S79" s="39"/>
    </row>
    <row r="80" spans="1:19" ht="28.5" customHeight="1">
      <c r="A80" s="66">
        <v>74</v>
      </c>
      <c r="B80" s="63" t="s">
        <v>6</v>
      </c>
      <c r="C80" s="117" t="s">
        <v>72</v>
      </c>
      <c r="D80" s="35">
        <v>535300178869</v>
      </c>
      <c r="E80" s="65" t="s">
        <v>8</v>
      </c>
      <c r="F80" s="80">
        <v>38</v>
      </c>
      <c r="G80" s="68">
        <v>6791032</v>
      </c>
      <c r="H80" s="90">
        <f>26717+5111</f>
        <v>31828</v>
      </c>
      <c r="I80" s="33"/>
      <c r="J80" s="41"/>
      <c r="K80" s="41"/>
      <c r="L80" s="41"/>
      <c r="M80" s="41"/>
      <c r="N80" s="43"/>
      <c r="O80" s="42"/>
      <c r="P80" s="43"/>
      <c r="Q80" s="44"/>
      <c r="R80" s="46"/>
      <c r="S80" s="39"/>
    </row>
    <row r="81" spans="1:19" ht="27.75" customHeight="1">
      <c r="A81" s="66">
        <v>75</v>
      </c>
      <c r="B81" s="63" t="s">
        <v>6</v>
      </c>
      <c r="C81" s="117" t="s">
        <v>73</v>
      </c>
      <c r="D81" s="35">
        <v>535300244894</v>
      </c>
      <c r="E81" s="65" t="s">
        <v>8</v>
      </c>
      <c r="F81" s="80">
        <v>19</v>
      </c>
      <c r="G81" s="68">
        <v>8672393</v>
      </c>
      <c r="H81" s="90">
        <f>3572+616</f>
        <v>4188</v>
      </c>
      <c r="I81" s="33"/>
      <c r="J81" s="41"/>
      <c r="K81" s="41"/>
      <c r="L81" s="41"/>
      <c r="M81" s="41"/>
      <c r="N81" s="43"/>
      <c r="O81" s="42"/>
      <c r="P81" s="43"/>
      <c r="Q81" s="44"/>
      <c r="R81" s="46"/>
      <c r="S81" s="39"/>
    </row>
    <row r="82" spans="1:19" ht="29.25" customHeight="1">
      <c r="A82" s="66">
        <v>76</v>
      </c>
      <c r="B82" s="63" t="s">
        <v>6</v>
      </c>
      <c r="C82" s="117" t="s">
        <v>74</v>
      </c>
      <c r="D82" s="35">
        <v>535300895525</v>
      </c>
      <c r="E82" s="65" t="s">
        <v>14</v>
      </c>
      <c r="F82" s="82">
        <v>3</v>
      </c>
      <c r="G82" s="68">
        <v>47715753</v>
      </c>
      <c r="H82" s="90">
        <f>2974+681</f>
        <v>3655</v>
      </c>
      <c r="I82" s="33"/>
      <c r="J82" s="41"/>
      <c r="K82" s="41"/>
      <c r="L82" s="41"/>
      <c r="M82" s="41"/>
      <c r="N82" s="43"/>
      <c r="O82" s="42"/>
      <c r="P82" s="43"/>
      <c r="Q82" s="44"/>
      <c r="R82" s="46"/>
      <c r="S82" s="39"/>
    </row>
    <row r="83" spans="1:19" ht="30.75" customHeight="1">
      <c r="A83" s="66">
        <v>77</v>
      </c>
      <c r="B83" s="63" t="s">
        <v>6</v>
      </c>
      <c r="C83" s="117" t="s">
        <v>75</v>
      </c>
      <c r="D83" s="35">
        <v>535300003695</v>
      </c>
      <c r="E83" s="65" t="s">
        <v>8</v>
      </c>
      <c r="F83" s="80">
        <v>5</v>
      </c>
      <c r="G83" s="68">
        <v>2335827</v>
      </c>
      <c r="H83" s="90">
        <f>7072+1436</f>
        <v>8508</v>
      </c>
      <c r="I83" s="33"/>
      <c r="J83" s="41"/>
      <c r="K83" s="41"/>
      <c r="L83" s="41"/>
      <c r="M83" s="41"/>
      <c r="N83" s="43"/>
      <c r="O83" s="42"/>
      <c r="P83" s="43"/>
      <c r="Q83" s="44"/>
      <c r="R83" s="46"/>
      <c r="S83" s="39"/>
    </row>
    <row r="84" spans="1:19" ht="28.5" customHeight="1">
      <c r="A84" s="66">
        <v>78</v>
      </c>
      <c r="B84" s="63" t="s">
        <v>6</v>
      </c>
      <c r="C84" s="117" t="s">
        <v>76</v>
      </c>
      <c r="D84" s="72">
        <v>535300037067</v>
      </c>
      <c r="E84" s="65" t="s">
        <v>8</v>
      </c>
      <c r="F84" s="80">
        <v>15</v>
      </c>
      <c r="G84" s="68">
        <v>45029608</v>
      </c>
      <c r="H84" s="90">
        <f>12666+3249</f>
        <v>15915</v>
      </c>
      <c r="I84" s="33"/>
      <c r="J84" s="41"/>
      <c r="K84" s="41"/>
      <c r="L84" s="41"/>
      <c r="M84" s="41"/>
      <c r="N84" s="43"/>
      <c r="O84" s="42"/>
      <c r="P84" s="43"/>
      <c r="Q84" s="44"/>
      <c r="R84" s="46"/>
      <c r="S84" s="39"/>
    </row>
    <row r="85" spans="1:19" ht="28.5" customHeight="1">
      <c r="A85" s="66">
        <v>79</v>
      </c>
      <c r="B85" s="63" t="s">
        <v>6</v>
      </c>
      <c r="C85" s="119" t="s">
        <v>98</v>
      </c>
      <c r="D85" s="72" t="s">
        <v>106</v>
      </c>
      <c r="E85" s="65" t="s">
        <v>14</v>
      </c>
      <c r="F85" s="80">
        <v>2</v>
      </c>
      <c r="G85" s="74">
        <v>71607097</v>
      </c>
      <c r="H85" s="90">
        <f>3223+1334</f>
        <v>4557</v>
      </c>
      <c r="I85" s="33"/>
      <c r="J85" s="41"/>
      <c r="K85" s="41"/>
      <c r="L85" s="41"/>
      <c r="M85" s="41"/>
      <c r="N85" s="43"/>
      <c r="O85" s="42"/>
      <c r="P85" s="43"/>
      <c r="Q85" s="44"/>
      <c r="R85" s="46"/>
      <c r="S85" s="39"/>
    </row>
    <row r="86" spans="1:19" ht="28.5" customHeight="1">
      <c r="A86" s="66">
        <v>80</v>
      </c>
      <c r="B86" s="63" t="s">
        <v>6</v>
      </c>
      <c r="C86" s="117" t="s">
        <v>100</v>
      </c>
      <c r="D86" s="72" t="s">
        <v>103</v>
      </c>
      <c r="E86" s="65" t="s">
        <v>14</v>
      </c>
      <c r="F86" s="80">
        <v>9</v>
      </c>
      <c r="G86" s="68">
        <v>93802071</v>
      </c>
      <c r="H86" s="90">
        <f>10360+2686</f>
        <v>13046</v>
      </c>
      <c r="I86" s="33"/>
      <c r="J86" s="41"/>
      <c r="K86" s="41"/>
      <c r="L86" s="41"/>
      <c r="M86" s="41"/>
      <c r="N86" s="43"/>
      <c r="O86" s="42"/>
      <c r="P86" s="43"/>
      <c r="Q86" s="44"/>
      <c r="R86" s="46"/>
      <c r="S86" s="39"/>
    </row>
    <row r="87" spans="1:19" ht="28.5" customHeight="1">
      <c r="A87" s="66">
        <v>81</v>
      </c>
      <c r="B87" s="63" t="s">
        <v>6</v>
      </c>
      <c r="C87" s="117" t="s">
        <v>101</v>
      </c>
      <c r="D87" s="72" t="s">
        <v>104</v>
      </c>
      <c r="E87" s="65" t="s">
        <v>14</v>
      </c>
      <c r="F87" s="80">
        <v>40</v>
      </c>
      <c r="G87" s="68">
        <v>93552239</v>
      </c>
      <c r="H87" s="92">
        <f>17637+5023</f>
        <v>22660</v>
      </c>
      <c r="I87" s="33"/>
      <c r="J87" s="41"/>
      <c r="K87" s="41"/>
      <c r="L87" s="41"/>
      <c r="M87" s="41"/>
      <c r="N87" s="43"/>
      <c r="O87" s="42"/>
      <c r="P87" s="43"/>
      <c r="Q87" s="44"/>
      <c r="R87" s="46"/>
      <c r="S87" s="39"/>
    </row>
    <row r="88" spans="1:19" ht="28.5" customHeight="1">
      <c r="A88" s="66">
        <v>82</v>
      </c>
      <c r="B88" s="63" t="s">
        <v>6</v>
      </c>
      <c r="C88" s="117" t="s">
        <v>102</v>
      </c>
      <c r="D88" s="72" t="s">
        <v>105</v>
      </c>
      <c r="E88" s="65" t="s">
        <v>14</v>
      </c>
      <c r="F88" s="80">
        <v>19</v>
      </c>
      <c r="G88" s="68">
        <v>917422976</v>
      </c>
      <c r="H88" s="90">
        <f>1948+845</f>
        <v>2793</v>
      </c>
      <c r="I88" s="33"/>
      <c r="J88" s="41"/>
      <c r="K88" s="41"/>
      <c r="L88" s="41"/>
      <c r="M88" s="41"/>
      <c r="N88" s="43"/>
      <c r="O88" s="42"/>
      <c r="P88" s="43"/>
      <c r="Q88" s="44"/>
      <c r="R88" s="46"/>
      <c r="S88" s="39"/>
    </row>
    <row r="89" spans="1:19" ht="28.5" customHeight="1">
      <c r="A89" s="66">
        <v>83</v>
      </c>
      <c r="B89" s="63" t="s">
        <v>6</v>
      </c>
      <c r="C89" s="117" t="s">
        <v>99</v>
      </c>
      <c r="D89" s="113" t="s">
        <v>97</v>
      </c>
      <c r="E89" s="65" t="s">
        <v>14</v>
      </c>
      <c r="F89" s="78">
        <v>19</v>
      </c>
      <c r="G89" s="76">
        <v>91137426</v>
      </c>
      <c r="H89" s="90">
        <f>19573+4265</f>
        <v>23838</v>
      </c>
      <c r="I89" s="33"/>
      <c r="J89" s="41"/>
      <c r="K89" s="41"/>
      <c r="L89" s="41"/>
      <c r="M89" s="41"/>
      <c r="N89" s="43"/>
      <c r="O89" s="42"/>
      <c r="P89" s="43"/>
      <c r="Q89" s="44"/>
      <c r="R89" s="46"/>
      <c r="S89" s="39"/>
    </row>
    <row r="90" spans="1:19" ht="28.5" customHeight="1">
      <c r="A90" s="85">
        <v>85</v>
      </c>
      <c r="B90" s="63" t="s">
        <v>6</v>
      </c>
      <c r="C90" s="117" t="s">
        <v>108</v>
      </c>
      <c r="D90" s="54" t="s">
        <v>111</v>
      </c>
      <c r="E90" s="104" t="s">
        <v>14</v>
      </c>
      <c r="F90" s="105">
        <v>14</v>
      </c>
      <c r="G90" s="29">
        <v>94901214</v>
      </c>
      <c r="H90" s="115">
        <v>2190</v>
      </c>
      <c r="I90" s="30"/>
      <c r="J90" s="41"/>
      <c r="K90" s="41"/>
      <c r="L90" s="41"/>
      <c r="M90" s="41"/>
      <c r="N90" s="43"/>
      <c r="O90" s="42"/>
      <c r="P90" s="43"/>
      <c r="Q90" s="44"/>
      <c r="R90" s="46"/>
      <c r="S90" s="39"/>
    </row>
    <row r="91" spans="1:19" ht="28.5" customHeight="1">
      <c r="A91" s="85">
        <v>86</v>
      </c>
      <c r="B91" s="63" t="s">
        <v>6</v>
      </c>
      <c r="C91" s="117" t="s">
        <v>109</v>
      </c>
      <c r="D91" s="54" t="s">
        <v>112</v>
      </c>
      <c r="E91" s="104" t="s">
        <v>114</v>
      </c>
      <c r="F91" s="106">
        <v>14</v>
      </c>
      <c r="G91" s="29">
        <v>94924823</v>
      </c>
      <c r="H91" s="115">
        <v>1825</v>
      </c>
      <c r="I91" s="30"/>
      <c r="J91" s="41"/>
      <c r="K91" s="41"/>
      <c r="L91" s="41"/>
      <c r="M91" s="41"/>
      <c r="N91" s="43"/>
      <c r="O91" s="42"/>
      <c r="P91" s="43"/>
      <c r="Q91" s="44"/>
      <c r="R91" s="46"/>
      <c r="S91" s="39"/>
    </row>
    <row r="92" spans="1:19" ht="28.5" customHeight="1">
      <c r="A92" s="85">
        <v>87</v>
      </c>
      <c r="B92" s="63" t="s">
        <v>6</v>
      </c>
      <c r="C92" s="117" t="s">
        <v>110</v>
      </c>
      <c r="D92" s="54" t="s">
        <v>113</v>
      </c>
      <c r="E92" s="104" t="s">
        <v>114</v>
      </c>
      <c r="F92" s="103">
        <v>2</v>
      </c>
      <c r="G92" s="29">
        <v>94925655</v>
      </c>
      <c r="H92" s="115">
        <v>605</v>
      </c>
      <c r="I92" s="30"/>
      <c r="J92" s="41"/>
      <c r="K92" s="41"/>
      <c r="L92" s="41"/>
      <c r="M92" s="41"/>
      <c r="N92" s="43"/>
      <c r="O92" s="42"/>
      <c r="P92" s="43"/>
      <c r="Q92" s="44"/>
      <c r="R92" s="46"/>
      <c r="S92" s="39"/>
    </row>
    <row r="93" spans="1:19" ht="28.5" customHeight="1">
      <c r="A93" s="85">
        <v>88</v>
      </c>
      <c r="B93" s="63" t="s">
        <v>6</v>
      </c>
      <c r="C93" s="120" t="s">
        <v>116</v>
      </c>
      <c r="D93" s="112" t="s">
        <v>115</v>
      </c>
      <c r="E93" s="102" t="s">
        <v>114</v>
      </c>
      <c r="F93" s="78">
        <v>21</v>
      </c>
      <c r="G93" s="37">
        <v>96134287</v>
      </c>
      <c r="H93" s="107">
        <v>3875</v>
      </c>
      <c r="I93" s="85"/>
      <c r="J93" s="41"/>
      <c r="K93" s="41"/>
      <c r="L93" s="41"/>
      <c r="M93" s="41"/>
      <c r="N93" s="43"/>
      <c r="O93" s="42"/>
      <c r="P93" s="43"/>
      <c r="Q93" s="44"/>
      <c r="R93" s="46"/>
      <c r="S93" s="39"/>
    </row>
    <row r="94" spans="1:19" ht="30.75" customHeight="1">
      <c r="A94" s="71">
        <v>89</v>
      </c>
      <c r="B94" s="64" t="s">
        <v>91</v>
      </c>
      <c r="C94" s="64"/>
      <c r="D94" s="96"/>
      <c r="E94" s="65"/>
      <c r="F94" s="79"/>
      <c r="G94" s="75"/>
      <c r="H94" s="90">
        <v>25000</v>
      </c>
      <c r="I94" s="33"/>
      <c r="J94" s="41"/>
      <c r="K94" s="41"/>
      <c r="L94" s="41"/>
      <c r="M94" s="41"/>
      <c r="N94" s="43"/>
      <c r="O94" s="42"/>
      <c r="P94" s="43"/>
      <c r="Q94" s="44"/>
      <c r="R94" s="46"/>
      <c r="S94" s="39"/>
    </row>
    <row r="95" spans="2:19" ht="25.5" customHeight="1">
      <c r="B95"/>
      <c r="C95"/>
      <c r="D95" s="97" t="s">
        <v>118</v>
      </c>
      <c r="E95" s="99"/>
      <c r="F95" s="83">
        <f>SUM(F6:F94)</f>
        <v>1122</v>
      </c>
      <c r="G95" s="75"/>
      <c r="H95" s="93">
        <f>SUM(H6:H94)</f>
        <v>1135650</v>
      </c>
      <c r="I95" s="36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19" ht="12.75">
      <c r="A96" s="56"/>
      <c r="B96" s="57"/>
      <c r="C96" s="58"/>
      <c r="D96" s="59"/>
      <c r="E96" s="100"/>
      <c r="F96" s="56"/>
      <c r="G96" s="60"/>
      <c r="H96" s="60"/>
      <c r="I96" s="61"/>
      <c r="J96" s="62"/>
      <c r="K96" s="39"/>
      <c r="L96" s="39"/>
      <c r="M96" s="39"/>
      <c r="N96" s="39"/>
      <c r="O96" s="39"/>
      <c r="P96" s="39"/>
      <c r="Q96" s="39"/>
      <c r="R96" s="39"/>
      <c r="S96" s="39"/>
    </row>
    <row r="97" spans="1:9" ht="34.5" customHeight="1">
      <c r="A97" s="56"/>
      <c r="B97" s="57"/>
      <c r="C97" s="58"/>
      <c r="D97" s="110" t="s">
        <v>117</v>
      </c>
      <c r="E97" s="100"/>
      <c r="F97" s="56"/>
      <c r="G97" s="60"/>
      <c r="H97" s="60"/>
      <c r="I97" s="61"/>
    </row>
    <row r="98" spans="1:9" ht="27" customHeight="1">
      <c r="A98" s="56"/>
      <c r="B98" s="57"/>
      <c r="C98" s="58"/>
      <c r="D98" s="84"/>
      <c r="E98" s="100"/>
      <c r="F98" s="56"/>
      <c r="G98" s="60"/>
      <c r="H98" s="56"/>
      <c r="I98" s="56"/>
    </row>
    <row r="99" spans="1:9" ht="60">
      <c r="A99" s="85" t="s">
        <v>107</v>
      </c>
      <c r="B99" s="27" t="s">
        <v>2</v>
      </c>
      <c r="C99" s="27" t="s">
        <v>3</v>
      </c>
      <c r="D99" s="54" t="s">
        <v>77</v>
      </c>
      <c r="E99" s="101" t="s">
        <v>4</v>
      </c>
      <c r="F99" s="77" t="s">
        <v>5</v>
      </c>
      <c r="G99" s="29" t="s">
        <v>79</v>
      </c>
      <c r="H99" s="89" t="s">
        <v>142</v>
      </c>
      <c r="I99" s="30" t="s">
        <v>88</v>
      </c>
    </row>
    <row r="100" spans="1:9" ht="38.25" customHeight="1">
      <c r="A100" s="64">
        <v>90</v>
      </c>
      <c r="B100" s="63" t="s">
        <v>6</v>
      </c>
      <c r="C100" s="86" t="s">
        <v>116</v>
      </c>
      <c r="D100" s="116" t="s">
        <v>119</v>
      </c>
      <c r="E100" s="64" t="s">
        <v>114</v>
      </c>
      <c r="F100" s="79">
        <v>21</v>
      </c>
      <c r="G100" s="74">
        <v>96627995</v>
      </c>
      <c r="H100" s="91">
        <v>1025</v>
      </c>
      <c r="I100" s="64"/>
    </row>
    <row r="101" spans="1:9" ht="33.75" customHeight="1">
      <c r="A101" s="64">
        <v>91</v>
      </c>
      <c r="B101" s="63" t="s">
        <v>6</v>
      </c>
      <c r="C101" s="73" t="s">
        <v>138</v>
      </c>
      <c r="D101" s="116" t="s">
        <v>120</v>
      </c>
      <c r="E101" s="64" t="s">
        <v>114</v>
      </c>
      <c r="F101" s="79">
        <v>21</v>
      </c>
      <c r="G101" s="74">
        <v>96526546</v>
      </c>
      <c r="H101" s="107">
        <v>15290</v>
      </c>
      <c r="I101" s="64"/>
    </row>
    <row r="102" spans="1:9" ht="35.25" customHeight="1">
      <c r="A102" s="64">
        <v>92</v>
      </c>
      <c r="B102" s="63" t="s">
        <v>6</v>
      </c>
      <c r="C102" s="73" t="s">
        <v>121</v>
      </c>
      <c r="D102" s="116" t="s">
        <v>122</v>
      </c>
      <c r="E102" s="64" t="s">
        <v>114</v>
      </c>
      <c r="F102" s="79">
        <v>6</v>
      </c>
      <c r="G102" s="74">
        <v>96526505</v>
      </c>
      <c r="H102" s="91">
        <v>2250</v>
      </c>
      <c r="I102" s="64"/>
    </row>
    <row r="103" spans="1:9" ht="36.75" customHeight="1">
      <c r="A103" s="64">
        <v>93</v>
      </c>
      <c r="B103" s="63" t="s">
        <v>6</v>
      </c>
      <c r="C103" s="73" t="s">
        <v>123</v>
      </c>
      <c r="D103" s="116" t="s">
        <v>124</v>
      </c>
      <c r="E103" s="64" t="s">
        <v>114</v>
      </c>
      <c r="F103" s="79">
        <v>17</v>
      </c>
      <c r="G103" s="74">
        <v>96544001</v>
      </c>
      <c r="H103" s="91">
        <v>3760</v>
      </c>
      <c r="I103" s="64"/>
    </row>
    <row r="104" spans="1:9" ht="36.75" customHeight="1">
      <c r="A104" s="64">
        <v>94</v>
      </c>
      <c r="B104" s="63" t="s">
        <v>6</v>
      </c>
      <c r="C104" s="73" t="s">
        <v>125</v>
      </c>
      <c r="D104" s="116" t="s">
        <v>126</v>
      </c>
      <c r="E104" s="64" t="s">
        <v>114</v>
      </c>
      <c r="F104" s="79">
        <v>14</v>
      </c>
      <c r="G104" s="74">
        <v>96595278</v>
      </c>
      <c r="H104" s="91">
        <v>820</v>
      </c>
      <c r="I104" s="64"/>
    </row>
    <row r="105" spans="1:9" ht="39.75" customHeight="1">
      <c r="A105" s="64">
        <v>95</v>
      </c>
      <c r="B105" s="63" t="s">
        <v>6</v>
      </c>
      <c r="C105" s="73" t="s">
        <v>127</v>
      </c>
      <c r="D105" s="116" t="s">
        <v>128</v>
      </c>
      <c r="E105" s="64" t="s">
        <v>114</v>
      </c>
      <c r="F105" s="79">
        <v>21</v>
      </c>
      <c r="G105" s="74">
        <v>96544044</v>
      </c>
      <c r="H105" s="109">
        <v>25000</v>
      </c>
      <c r="I105" s="64"/>
    </row>
    <row r="106" spans="1:9" ht="26.25" hidden="1">
      <c r="A106" s="64">
        <v>81</v>
      </c>
      <c r="B106" s="63" t="s">
        <v>6</v>
      </c>
      <c r="C106" s="73" t="s">
        <v>98</v>
      </c>
      <c r="D106" s="96"/>
      <c r="E106" s="65" t="s">
        <v>14</v>
      </c>
      <c r="F106" s="78">
        <v>2</v>
      </c>
      <c r="G106" s="74">
        <v>71607097</v>
      </c>
      <c r="H106" s="109">
        <v>25000</v>
      </c>
      <c r="I106" s="87"/>
    </row>
    <row r="107" spans="1:9" ht="36" customHeight="1">
      <c r="A107" s="64">
        <v>96</v>
      </c>
      <c r="B107" s="63" t="s">
        <v>6</v>
      </c>
      <c r="C107" s="73" t="s">
        <v>131</v>
      </c>
      <c r="D107" s="113" t="s">
        <v>132</v>
      </c>
      <c r="E107" s="98" t="s">
        <v>114</v>
      </c>
      <c r="F107" s="78">
        <v>11</v>
      </c>
      <c r="G107" s="74">
        <v>96497593</v>
      </c>
      <c r="H107" s="109">
        <v>1000</v>
      </c>
      <c r="I107" s="114"/>
    </row>
    <row r="108" spans="1:9" ht="38.25" customHeight="1">
      <c r="A108" s="64">
        <v>97</v>
      </c>
      <c r="B108" s="63" t="s">
        <v>6</v>
      </c>
      <c r="C108" s="73" t="s">
        <v>133</v>
      </c>
      <c r="D108" s="113" t="s">
        <v>134</v>
      </c>
      <c r="E108" s="98" t="s">
        <v>114</v>
      </c>
      <c r="F108" s="78">
        <v>14</v>
      </c>
      <c r="G108" s="74">
        <v>96730761</v>
      </c>
      <c r="H108" s="109">
        <v>925</v>
      </c>
      <c r="I108" s="114"/>
    </row>
    <row r="109" spans="1:9" ht="34.5" customHeight="1">
      <c r="A109" s="64">
        <v>98</v>
      </c>
      <c r="B109" s="63" t="s">
        <v>6</v>
      </c>
      <c r="C109" s="73" t="s">
        <v>129</v>
      </c>
      <c r="D109" s="113" t="s">
        <v>130</v>
      </c>
      <c r="E109" s="98" t="s">
        <v>14</v>
      </c>
      <c r="F109" s="78">
        <v>14</v>
      </c>
      <c r="G109" s="74">
        <v>94058325</v>
      </c>
      <c r="H109" s="109">
        <v>9974</v>
      </c>
      <c r="I109" s="114"/>
    </row>
    <row r="110" spans="1:9" ht="33.75" customHeight="1">
      <c r="A110" s="64">
        <v>99</v>
      </c>
      <c r="B110" s="63" t="s">
        <v>6</v>
      </c>
      <c r="C110" s="73" t="s">
        <v>135</v>
      </c>
      <c r="D110" s="113" t="s">
        <v>136</v>
      </c>
      <c r="E110" s="98" t="s">
        <v>114</v>
      </c>
      <c r="F110" s="78">
        <v>11</v>
      </c>
      <c r="G110" s="74">
        <v>96836421</v>
      </c>
      <c r="H110" s="109">
        <v>710</v>
      </c>
      <c r="I110" s="114"/>
    </row>
    <row r="111" spans="1:9" ht="27.75" customHeight="1">
      <c r="A111" s="64"/>
      <c r="B111" s="64"/>
      <c r="C111" s="64"/>
      <c r="D111" s="96" t="s">
        <v>137</v>
      </c>
      <c r="E111" s="65"/>
      <c r="F111" s="78">
        <f>SUM(F100:F110)</f>
        <v>152</v>
      </c>
      <c r="G111" s="75"/>
      <c r="H111" s="109">
        <f>SUM(H100:H110)</f>
        <v>85754</v>
      </c>
      <c r="I111" s="88"/>
    </row>
    <row r="112" spans="1:9" ht="30" customHeight="1">
      <c r="A112" s="64"/>
      <c r="B112" s="64"/>
      <c r="C112" s="64"/>
      <c r="D112" s="111" t="s">
        <v>139</v>
      </c>
      <c r="E112" s="65"/>
      <c r="F112" s="108">
        <v>1284</v>
      </c>
      <c r="G112" s="75"/>
      <c r="H112" s="94">
        <f>H111+H95</f>
        <v>1221404</v>
      </c>
      <c r="I112" s="64"/>
    </row>
    <row r="113" spans="2:7" ht="12.75">
      <c r="B113"/>
      <c r="C113"/>
      <c r="G113" s="26"/>
    </row>
    <row r="114" spans="2:7" ht="12.75">
      <c r="B114"/>
      <c r="C114"/>
      <c r="G114" s="26"/>
    </row>
    <row r="115" spans="2:7" ht="12.75">
      <c r="B115"/>
      <c r="C115"/>
      <c r="G115" s="26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409.5" customHeight="1">
      <c r="B120"/>
      <c r="C120"/>
    </row>
    <row r="123" ht="54.75" customHeight="1"/>
    <row r="127" ht="58.5" customHeight="1"/>
    <row r="128" ht="44.25" customHeight="1"/>
    <row r="129" spans="1:14" ht="66" customHeight="1">
      <c r="A129" s="3"/>
      <c r="B129" s="4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45.75" customHeight="1">
      <c r="A130" s="5"/>
      <c r="B130" s="4"/>
      <c r="C130" s="6"/>
      <c r="D130" s="7"/>
      <c r="E130" s="8"/>
      <c r="F130" s="8"/>
      <c r="G130" s="9"/>
      <c r="H130" s="9"/>
      <c r="I130" s="9"/>
      <c r="J130" s="9"/>
      <c r="K130" s="9"/>
      <c r="L130" s="9"/>
      <c r="M130" s="9"/>
      <c r="N130" s="10"/>
    </row>
    <row r="131" spans="1:15" ht="39.75" customHeight="1">
      <c r="A131" s="5"/>
      <c r="B131" s="4"/>
      <c r="C131" s="6"/>
      <c r="D131" s="7"/>
      <c r="E131" s="8"/>
      <c r="F131" s="8"/>
      <c r="G131" s="9"/>
      <c r="H131" s="9"/>
      <c r="I131" s="9"/>
      <c r="J131" s="9"/>
      <c r="K131" s="9"/>
      <c r="L131" s="9"/>
      <c r="M131" s="9"/>
      <c r="N131" s="10"/>
      <c r="O131" s="3"/>
    </row>
    <row r="132" spans="1:15" ht="42" customHeight="1">
      <c r="A132" s="5"/>
      <c r="B132" s="4"/>
      <c r="C132" s="6"/>
      <c r="D132" s="7"/>
      <c r="E132" s="8"/>
      <c r="F132" s="8"/>
      <c r="G132" s="9"/>
      <c r="H132" s="9"/>
      <c r="I132" s="9"/>
      <c r="J132" s="9"/>
      <c r="K132" s="9"/>
      <c r="L132" s="9"/>
      <c r="M132" s="9"/>
      <c r="N132" s="10"/>
      <c r="O132" s="3"/>
    </row>
    <row r="133" spans="1:15" ht="38.25" customHeight="1">
      <c r="A133" s="3"/>
      <c r="B133" s="4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40.5" customHeight="1">
      <c r="A134" s="3"/>
      <c r="B134" s="4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40.5" customHeight="1">
      <c r="A135" s="3"/>
      <c r="B135" s="4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43.5" customHeight="1">
      <c r="A136" s="3"/>
      <c r="B136" s="4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28.5" customHeight="1">
      <c r="A137" s="3"/>
      <c r="B137" s="4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9" ht="21" customHeight="1">
      <c r="A138" s="3"/>
      <c r="B138" s="11"/>
      <c r="C138" s="6"/>
      <c r="D138" s="12"/>
      <c r="E138" s="8"/>
      <c r="F138" s="8"/>
      <c r="G138" s="13"/>
      <c r="H138" s="13"/>
      <c r="I138" s="13"/>
      <c r="J138" s="13"/>
      <c r="K138" s="13"/>
      <c r="L138" s="13"/>
      <c r="M138" s="13"/>
      <c r="N138" s="14"/>
      <c r="O138" s="3"/>
      <c r="P138" s="15"/>
      <c r="Q138" s="15"/>
      <c r="R138" s="15"/>
      <c r="S138" s="15"/>
    </row>
    <row r="139" spans="1:19" ht="12.75">
      <c r="A139" s="3"/>
      <c r="B139" s="11"/>
      <c r="C139" s="6"/>
      <c r="D139" s="12"/>
      <c r="E139" s="8"/>
      <c r="F139" s="8"/>
      <c r="G139" s="9"/>
      <c r="H139" s="9"/>
      <c r="I139" s="9"/>
      <c r="J139" s="9"/>
      <c r="K139" s="9"/>
      <c r="L139" s="9"/>
      <c r="M139" s="9"/>
      <c r="N139" s="8"/>
      <c r="O139" s="3"/>
      <c r="P139" s="15"/>
      <c r="Q139" s="15"/>
      <c r="R139" s="15"/>
      <c r="S139" s="15"/>
    </row>
    <row r="140" spans="1:19" ht="12.75">
      <c r="A140" s="16"/>
      <c r="B140" s="17"/>
      <c r="C140" s="18"/>
      <c r="D140" s="19"/>
      <c r="E140" s="20"/>
      <c r="F140" s="20"/>
      <c r="G140" s="21"/>
      <c r="H140" s="21"/>
      <c r="I140" s="21"/>
      <c r="J140" s="21"/>
      <c r="K140" s="21"/>
      <c r="L140" s="21"/>
      <c r="M140" s="21"/>
      <c r="N140" s="16"/>
      <c r="O140" s="15"/>
      <c r="P140" s="15"/>
      <c r="Q140" s="15"/>
      <c r="R140" s="15"/>
      <c r="S140" s="15"/>
    </row>
    <row r="141" spans="1:19" ht="12.75">
      <c r="A141" s="16"/>
      <c r="B141" s="17"/>
      <c r="C141" s="18"/>
      <c r="D141" s="16"/>
      <c r="E141" s="20"/>
      <c r="F141" s="20"/>
      <c r="G141" s="21"/>
      <c r="H141" s="21"/>
      <c r="I141" s="21"/>
      <c r="J141" s="21"/>
      <c r="K141" s="21"/>
      <c r="L141" s="21"/>
      <c r="M141" s="21"/>
      <c r="N141" s="16"/>
      <c r="O141" s="15"/>
      <c r="P141" s="15"/>
      <c r="Q141" s="15"/>
      <c r="R141" s="15"/>
      <c r="S141" s="15"/>
    </row>
    <row r="142" spans="1:19" ht="18" customHeight="1">
      <c r="A142" s="16"/>
      <c r="B142" s="17"/>
      <c r="C142" s="18"/>
      <c r="D142" s="16"/>
      <c r="E142" s="20"/>
      <c r="F142" s="20"/>
      <c r="G142" s="21"/>
      <c r="H142" s="21"/>
      <c r="I142" s="21"/>
      <c r="J142" s="21"/>
      <c r="K142" s="21"/>
      <c r="L142" s="21"/>
      <c r="M142" s="21"/>
      <c r="N142" s="16"/>
      <c r="O142" s="15"/>
      <c r="P142" s="15"/>
      <c r="Q142" s="15"/>
      <c r="R142" s="15"/>
      <c r="S142" s="15"/>
    </row>
    <row r="143" spans="1:19" ht="12.75">
      <c r="A143" s="16"/>
      <c r="B143" s="17"/>
      <c r="C143" s="18"/>
      <c r="D143" s="19"/>
      <c r="E143" s="20"/>
      <c r="F143" s="20"/>
      <c r="G143" s="21"/>
      <c r="H143" s="21"/>
      <c r="I143" s="21"/>
      <c r="J143" s="21"/>
      <c r="K143" s="21"/>
      <c r="L143" s="21"/>
      <c r="M143" s="21"/>
      <c r="N143" s="16"/>
      <c r="O143" s="15"/>
      <c r="P143" s="15"/>
      <c r="Q143" s="15"/>
      <c r="R143" s="15"/>
      <c r="S143" s="15"/>
    </row>
    <row r="144" spans="1:19" ht="15" customHeight="1">
      <c r="A144" s="16"/>
      <c r="B144" s="17"/>
      <c r="C144" s="18"/>
      <c r="D144" s="19"/>
      <c r="E144" s="20"/>
      <c r="F144" s="20"/>
      <c r="G144" s="21"/>
      <c r="H144" s="21"/>
      <c r="I144" s="21"/>
      <c r="J144" s="21"/>
      <c r="K144" s="21"/>
      <c r="L144" s="21"/>
      <c r="M144" s="21"/>
      <c r="N144" s="16"/>
      <c r="O144" s="15"/>
      <c r="P144" s="15"/>
      <c r="Q144" s="15"/>
      <c r="R144" s="15"/>
      <c r="S144" s="15"/>
    </row>
    <row r="145" spans="1:19" ht="12.75">
      <c r="A145" s="16"/>
      <c r="B145" s="17"/>
      <c r="C145" s="18"/>
      <c r="D145" s="19"/>
      <c r="E145" s="20"/>
      <c r="F145" s="20"/>
      <c r="G145" s="21"/>
      <c r="H145" s="21"/>
      <c r="I145" s="21"/>
      <c r="J145" s="21"/>
      <c r="K145" s="21"/>
      <c r="L145" s="21"/>
      <c r="M145" s="21"/>
      <c r="N145" s="16"/>
      <c r="O145" s="15"/>
      <c r="P145" s="15"/>
      <c r="Q145" s="15"/>
      <c r="R145" s="15"/>
      <c r="S145" s="15"/>
    </row>
    <row r="146" spans="1:19" ht="12.75">
      <c r="A146" s="16"/>
      <c r="B146" s="17"/>
      <c r="C146" s="18"/>
      <c r="D146" s="19"/>
      <c r="E146" s="20"/>
      <c r="F146" s="20"/>
      <c r="G146" s="21"/>
      <c r="H146" s="21"/>
      <c r="I146" s="21"/>
      <c r="J146" s="21"/>
      <c r="K146" s="21"/>
      <c r="L146" s="21"/>
      <c r="M146" s="21"/>
      <c r="N146" s="16"/>
      <c r="O146" s="15"/>
      <c r="P146" s="15"/>
      <c r="Q146" s="15"/>
      <c r="R146" s="15"/>
      <c r="S146" s="15"/>
    </row>
    <row r="147" spans="1:19" ht="12.75">
      <c r="A147" s="16"/>
      <c r="B147" s="17"/>
      <c r="C147" s="18"/>
      <c r="D147" s="19"/>
      <c r="E147" s="20"/>
      <c r="F147" s="20"/>
      <c r="G147" s="21"/>
      <c r="H147" s="21"/>
      <c r="I147" s="21"/>
      <c r="J147" s="21"/>
      <c r="K147" s="21"/>
      <c r="L147" s="21"/>
      <c r="M147" s="21"/>
      <c r="N147" s="16"/>
      <c r="O147" s="15"/>
      <c r="P147" s="15"/>
      <c r="Q147" s="15"/>
      <c r="R147" s="15"/>
      <c r="S147" s="15"/>
    </row>
    <row r="148" spans="1:19" ht="12.75">
      <c r="A148" s="16"/>
      <c r="B148" s="22"/>
      <c r="C148" s="18"/>
      <c r="D148" s="16"/>
      <c r="E148" s="16"/>
      <c r="F148" s="16"/>
      <c r="G148" s="23"/>
      <c r="H148" s="23"/>
      <c r="I148" s="23"/>
      <c r="J148" s="23"/>
      <c r="K148" s="23"/>
      <c r="L148" s="23"/>
      <c r="M148" s="23"/>
      <c r="N148" s="16"/>
      <c r="O148" s="15"/>
      <c r="P148" s="15"/>
      <c r="Q148" s="15"/>
      <c r="R148" s="15"/>
      <c r="S148" s="15"/>
    </row>
    <row r="149" spans="1:19" ht="12.75">
      <c r="A149" s="16"/>
      <c r="B149" s="22"/>
      <c r="C149" s="18"/>
      <c r="D149" s="16"/>
      <c r="E149" s="16"/>
      <c r="F149" s="16"/>
      <c r="G149" s="23"/>
      <c r="H149" s="23"/>
      <c r="I149" s="23"/>
      <c r="J149" s="23"/>
      <c r="K149" s="23"/>
      <c r="L149" s="23"/>
      <c r="M149" s="23"/>
      <c r="N149" s="16"/>
      <c r="O149" s="15"/>
      <c r="P149" s="15"/>
      <c r="Q149" s="15"/>
      <c r="R149" s="15"/>
      <c r="S149" s="15"/>
    </row>
    <row r="150" spans="1:19" ht="12.75">
      <c r="A150" s="16"/>
      <c r="B150" s="22"/>
      <c r="C150" s="18"/>
      <c r="D150" s="16"/>
      <c r="E150" s="16"/>
      <c r="F150" s="16"/>
      <c r="G150" s="23"/>
      <c r="H150" s="23"/>
      <c r="I150" s="23"/>
      <c r="J150" s="23"/>
      <c r="K150" s="23"/>
      <c r="L150" s="23"/>
      <c r="M150" s="23"/>
      <c r="N150" s="16"/>
      <c r="O150" s="15"/>
      <c r="P150" s="15"/>
      <c r="Q150" s="15"/>
      <c r="R150" s="15"/>
      <c r="S150" s="15"/>
    </row>
    <row r="151" spans="1:19" ht="12.75">
      <c r="A151" s="16"/>
      <c r="B151" s="22"/>
      <c r="C151" s="18"/>
      <c r="D151" s="16"/>
      <c r="E151" s="16"/>
      <c r="F151" s="16"/>
      <c r="G151" s="23"/>
      <c r="H151" s="23"/>
      <c r="I151" s="23"/>
      <c r="J151" s="23"/>
      <c r="K151" s="23"/>
      <c r="L151" s="23"/>
      <c r="M151" s="23"/>
      <c r="N151" s="16"/>
      <c r="O151" s="15"/>
      <c r="P151" s="15"/>
      <c r="Q151" s="15"/>
      <c r="R151" s="15"/>
      <c r="S151" s="15"/>
    </row>
    <row r="152" spans="1:19" ht="12.75">
      <c r="A152" s="16"/>
      <c r="B152" s="22"/>
      <c r="C152" s="18"/>
      <c r="D152" s="16"/>
      <c r="E152" s="16"/>
      <c r="F152" s="16"/>
      <c r="G152" s="23"/>
      <c r="H152" s="23"/>
      <c r="I152" s="23"/>
      <c r="J152" s="23"/>
      <c r="K152" s="23"/>
      <c r="L152" s="23"/>
      <c r="M152" s="23"/>
      <c r="N152" s="16"/>
      <c r="O152" s="15"/>
      <c r="P152" s="15"/>
      <c r="Q152" s="15"/>
      <c r="R152" s="15"/>
      <c r="S152" s="15"/>
    </row>
    <row r="153" spans="1:19" ht="12.75">
      <c r="A153" s="16"/>
      <c r="B153" s="22"/>
      <c r="C153" s="18"/>
      <c r="D153" s="16"/>
      <c r="E153" s="16"/>
      <c r="F153" s="16"/>
      <c r="G153" s="23"/>
      <c r="H153" s="23"/>
      <c r="I153" s="23"/>
      <c r="J153" s="23"/>
      <c r="K153" s="23"/>
      <c r="L153" s="23"/>
      <c r="M153" s="23"/>
      <c r="N153" s="16"/>
      <c r="O153" s="15"/>
      <c r="P153" s="15"/>
      <c r="Q153" s="15"/>
      <c r="R153" s="15"/>
      <c r="S153" s="15"/>
    </row>
    <row r="154" spans="1:19" ht="12.75">
      <c r="A154" s="16"/>
      <c r="B154" s="22"/>
      <c r="C154" s="18"/>
      <c r="D154" s="16"/>
      <c r="E154" s="16"/>
      <c r="F154" s="16"/>
      <c r="G154" s="23"/>
      <c r="H154" s="23"/>
      <c r="I154" s="23"/>
      <c r="J154" s="23"/>
      <c r="K154" s="23"/>
      <c r="L154" s="23"/>
      <c r="M154" s="23"/>
      <c r="N154" s="16"/>
      <c r="O154" s="15"/>
      <c r="P154" s="15"/>
      <c r="Q154" s="15"/>
      <c r="R154" s="15"/>
      <c r="S154" s="15"/>
    </row>
    <row r="155" spans="1:19" ht="12.75">
      <c r="A155" s="16"/>
      <c r="B155" s="22"/>
      <c r="C155" s="18"/>
      <c r="D155" s="16"/>
      <c r="E155" s="16"/>
      <c r="F155" s="16"/>
      <c r="G155" s="23"/>
      <c r="H155" s="23"/>
      <c r="I155" s="23"/>
      <c r="J155" s="23"/>
      <c r="K155" s="23"/>
      <c r="L155" s="23"/>
      <c r="M155" s="23"/>
      <c r="N155" s="16"/>
      <c r="O155" s="15"/>
      <c r="P155" s="15"/>
      <c r="Q155" s="15"/>
      <c r="R155" s="15"/>
      <c r="S155" s="15"/>
    </row>
    <row r="156" spans="1:19" ht="12.75">
      <c r="A156" s="16"/>
      <c r="B156" s="22"/>
      <c r="C156" s="18"/>
      <c r="D156" s="16"/>
      <c r="E156" s="16"/>
      <c r="F156" s="16"/>
      <c r="G156" s="23"/>
      <c r="H156" s="23"/>
      <c r="I156" s="23"/>
      <c r="J156" s="23"/>
      <c r="K156" s="23"/>
      <c r="L156" s="23"/>
      <c r="M156" s="23"/>
      <c r="N156" s="16"/>
      <c r="O156" s="15"/>
      <c r="P156" s="15"/>
      <c r="Q156" s="15"/>
      <c r="R156" s="15"/>
      <c r="S156" s="15"/>
    </row>
    <row r="157" spans="1:19" ht="12.75">
      <c r="A157" s="16"/>
      <c r="B157" s="22"/>
      <c r="C157" s="18"/>
      <c r="D157" s="16"/>
      <c r="E157" s="16"/>
      <c r="F157" s="16"/>
      <c r="G157" s="23"/>
      <c r="H157" s="23"/>
      <c r="I157" s="23"/>
      <c r="J157" s="23"/>
      <c r="K157" s="23"/>
      <c r="L157" s="23"/>
      <c r="M157" s="23"/>
      <c r="N157" s="16"/>
      <c r="O157" s="15"/>
      <c r="P157" s="15"/>
      <c r="Q157" s="15"/>
      <c r="R157" s="15"/>
      <c r="S157" s="15"/>
    </row>
    <row r="158" spans="1:19" ht="12.75">
      <c r="A158" s="16"/>
      <c r="B158" s="22"/>
      <c r="C158" s="18"/>
      <c r="D158" s="16"/>
      <c r="E158" s="16"/>
      <c r="F158" s="16"/>
      <c r="G158" s="23"/>
      <c r="H158" s="23"/>
      <c r="I158" s="23"/>
      <c r="J158" s="23"/>
      <c r="K158" s="23"/>
      <c r="L158" s="23"/>
      <c r="M158" s="23"/>
      <c r="N158" s="16"/>
      <c r="O158" s="15"/>
      <c r="P158" s="15"/>
      <c r="Q158" s="15"/>
      <c r="R158" s="15"/>
      <c r="S158" s="15"/>
    </row>
    <row r="159" spans="1:19" ht="12.75">
      <c r="A159" s="16"/>
      <c r="B159" s="22"/>
      <c r="C159" s="18"/>
      <c r="D159" s="16"/>
      <c r="E159" s="16"/>
      <c r="F159" s="16"/>
      <c r="G159" s="23"/>
      <c r="H159" s="16"/>
      <c r="I159" s="16"/>
      <c r="J159" s="16"/>
      <c r="K159" s="16"/>
      <c r="L159" s="16"/>
      <c r="M159" s="16"/>
      <c r="N159" s="16"/>
      <c r="O159" s="15"/>
      <c r="P159" s="15"/>
      <c r="Q159" s="15"/>
      <c r="R159" s="15"/>
      <c r="S159" s="15"/>
    </row>
    <row r="160" spans="1:19" ht="12.75">
      <c r="A160" s="16"/>
      <c r="B160" s="22"/>
      <c r="C160" s="18"/>
      <c r="D160" s="16"/>
      <c r="E160" s="16"/>
      <c r="F160" s="16"/>
      <c r="G160" s="23"/>
      <c r="H160" s="16"/>
      <c r="I160" s="16"/>
      <c r="J160" s="16"/>
      <c r="K160" s="16"/>
      <c r="L160" s="16"/>
      <c r="M160" s="16"/>
      <c r="N160" s="16"/>
      <c r="O160" s="15"/>
      <c r="P160" s="15"/>
      <c r="Q160" s="15"/>
      <c r="R160" s="15"/>
      <c r="S160" s="15"/>
    </row>
    <row r="161" spans="1:19" ht="12.75">
      <c r="A161" s="16"/>
      <c r="B161" s="22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  <c r="P161" s="15"/>
      <c r="Q161" s="15"/>
      <c r="R161" s="15"/>
      <c r="S161" s="15"/>
    </row>
    <row r="162" spans="1:19" ht="12.75">
      <c r="A162" s="16"/>
      <c r="B162" s="22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  <c r="P162" s="15"/>
      <c r="Q162" s="15"/>
      <c r="R162" s="15"/>
      <c r="S162" s="15"/>
    </row>
    <row r="163" spans="1:19" ht="12.75">
      <c r="A163" s="16"/>
      <c r="B163" s="22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  <c r="P163" s="15"/>
      <c r="Q163" s="15"/>
      <c r="R163" s="15"/>
      <c r="S163" s="15"/>
    </row>
    <row r="164" spans="1:19" ht="12.75">
      <c r="A164" s="16"/>
      <c r="B164" s="22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  <c r="P164" s="15"/>
      <c r="Q164" s="15"/>
      <c r="R164" s="15"/>
      <c r="S164" s="15"/>
    </row>
    <row r="165" spans="1:19" ht="12.75">
      <c r="A165" s="16"/>
      <c r="B165" s="22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  <c r="P165" s="15"/>
      <c r="Q165" s="15"/>
      <c r="R165" s="15"/>
      <c r="S165" s="15"/>
    </row>
    <row r="166" spans="1:19" ht="12.75">
      <c r="A166" s="16"/>
      <c r="B166" s="22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  <c r="P166" s="15"/>
      <c r="Q166" s="15"/>
      <c r="R166" s="15"/>
      <c r="S166" s="15"/>
    </row>
    <row r="167" spans="1:19" ht="12.75">
      <c r="A167" s="16"/>
      <c r="B167" s="22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  <c r="P167" s="15"/>
      <c r="Q167" s="15"/>
      <c r="R167" s="15"/>
      <c r="S167" s="15"/>
    </row>
    <row r="168" spans="1:19" ht="12.75">
      <c r="A168" s="16"/>
      <c r="B168" s="22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  <c r="P168" s="15"/>
      <c r="Q168" s="15"/>
      <c r="R168" s="15"/>
      <c r="S168" s="15"/>
    </row>
    <row r="169" spans="1:19" ht="12.75">
      <c r="A169" s="16"/>
      <c r="B169" s="22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5"/>
      <c r="R169" s="15"/>
      <c r="S169" s="15"/>
    </row>
    <row r="170" spans="1:19" ht="12.75">
      <c r="A170" s="16"/>
      <c r="B170" s="22"/>
      <c r="C170" s="1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  <c r="P170" s="15"/>
      <c r="Q170" s="15"/>
      <c r="R170" s="15"/>
      <c r="S170" s="15"/>
    </row>
    <row r="171" spans="1:19" ht="12.75">
      <c r="A171" s="16"/>
      <c r="B171" s="22"/>
      <c r="C171" s="1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5"/>
      <c r="Q171" s="15"/>
      <c r="R171" s="15"/>
      <c r="S171" s="15"/>
    </row>
    <row r="172" spans="1:19" ht="12.75">
      <c r="A172" s="16"/>
      <c r="B172" s="22"/>
      <c r="C172" s="18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  <c r="P172" s="15"/>
      <c r="Q172" s="15"/>
      <c r="R172" s="15"/>
      <c r="S172" s="15"/>
    </row>
    <row r="173" spans="1:19" ht="12.75">
      <c r="A173" s="16"/>
      <c r="B173" s="22"/>
      <c r="C173" s="1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  <c r="P173" s="15"/>
      <c r="Q173" s="15"/>
      <c r="R173" s="15"/>
      <c r="S173" s="15"/>
    </row>
    <row r="174" spans="1:19" ht="12.75">
      <c r="A174" s="16"/>
      <c r="B174" s="22"/>
      <c r="C174" s="18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  <c r="P174" s="15"/>
      <c r="Q174" s="15"/>
      <c r="R174" s="15"/>
      <c r="S174" s="15"/>
    </row>
    <row r="175" spans="1:19" ht="12.75">
      <c r="A175" s="16"/>
      <c r="B175" s="22"/>
      <c r="C175" s="18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  <c r="P175" s="15"/>
      <c r="Q175" s="15"/>
      <c r="R175" s="15"/>
      <c r="S175" s="15"/>
    </row>
    <row r="176" spans="1:19" ht="12.75">
      <c r="A176" s="16"/>
      <c r="B176" s="22"/>
      <c r="C176" s="18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  <c r="P176" s="15"/>
      <c r="Q176" s="15"/>
      <c r="R176" s="15"/>
      <c r="S176" s="15"/>
    </row>
    <row r="177" spans="1:19" ht="12.75">
      <c r="A177" s="16"/>
      <c r="B177" s="22"/>
      <c r="C177" s="18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  <c r="P177" s="15"/>
      <c r="Q177" s="15"/>
      <c r="R177" s="15"/>
      <c r="S177" s="15"/>
    </row>
    <row r="178" spans="1:19" ht="12.75">
      <c r="A178" s="16"/>
      <c r="B178" s="22"/>
      <c r="C178" s="18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  <c r="P178" s="15"/>
      <c r="Q178" s="15"/>
      <c r="R178" s="15"/>
      <c r="S178" s="15"/>
    </row>
    <row r="179" spans="1:19" ht="12.75">
      <c r="A179" s="16"/>
      <c r="B179" s="22"/>
      <c r="C179" s="18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  <c r="P179" s="15"/>
      <c r="Q179" s="15"/>
      <c r="R179" s="15"/>
      <c r="S179" s="15"/>
    </row>
    <row r="180" spans="1:19" ht="12.75">
      <c r="A180" s="16"/>
      <c r="B180" s="22"/>
      <c r="C180" s="18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P180" s="15"/>
      <c r="Q180" s="15"/>
      <c r="R180" s="15"/>
      <c r="S180" s="15"/>
    </row>
    <row r="181" spans="1:19" ht="12.75">
      <c r="A181" s="16"/>
      <c r="B181" s="22"/>
      <c r="C181" s="2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P181" s="15"/>
      <c r="Q181" s="15"/>
      <c r="R181" s="15"/>
      <c r="S181" s="15"/>
    </row>
    <row r="182" spans="1:19" ht="12.75">
      <c r="A182" s="16"/>
      <c r="B182" s="22"/>
      <c r="C182" s="2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P182" s="15"/>
      <c r="Q182" s="15"/>
      <c r="R182" s="15"/>
      <c r="S182" s="15"/>
    </row>
    <row r="183" spans="1:19" ht="12.75">
      <c r="A183" s="16"/>
      <c r="B183" s="22"/>
      <c r="C183" s="2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P183" s="15"/>
      <c r="Q183" s="15"/>
      <c r="R183" s="15"/>
      <c r="S183" s="15"/>
    </row>
    <row r="184" spans="1:19" ht="12.75">
      <c r="A184" s="16"/>
      <c r="B184" s="22"/>
      <c r="C184" s="2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P184" s="15"/>
      <c r="Q184" s="15"/>
      <c r="R184" s="15"/>
      <c r="S184" s="15"/>
    </row>
    <row r="185" spans="1:19" ht="12.75">
      <c r="A185" s="16"/>
      <c r="B185" s="22"/>
      <c r="C185" s="2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P185" s="15"/>
      <c r="Q185" s="15"/>
      <c r="R185" s="15"/>
      <c r="S185" s="15"/>
    </row>
    <row r="186" spans="1:19" ht="12.75">
      <c r="A186" s="16"/>
      <c r="B186" s="22"/>
      <c r="C186" s="2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P186" s="15"/>
      <c r="Q186" s="15"/>
      <c r="R186" s="15"/>
      <c r="S186" s="15"/>
    </row>
    <row r="187" spans="1:19" ht="12.75">
      <c r="A187" s="16"/>
      <c r="B187" s="22"/>
      <c r="C187" s="2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P187" s="15"/>
      <c r="Q187" s="15"/>
      <c r="R187" s="15"/>
      <c r="S187" s="15"/>
    </row>
    <row r="188" spans="1:19" ht="12.75">
      <c r="A188" s="16"/>
      <c r="B188" s="22"/>
      <c r="C188" s="2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P188" s="15"/>
      <c r="Q188" s="15"/>
      <c r="R188" s="15"/>
      <c r="S188" s="15"/>
    </row>
    <row r="189" spans="1:19" ht="12.75">
      <c r="A189" s="16"/>
      <c r="B189" s="22"/>
      <c r="C189" s="2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P189" s="15"/>
      <c r="Q189" s="15"/>
      <c r="R189" s="15"/>
      <c r="S189" s="15"/>
    </row>
    <row r="190" spans="1:19" ht="12.75">
      <c r="A190" s="16"/>
      <c r="B190" s="22"/>
      <c r="C190" s="2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P190" s="15"/>
      <c r="Q190" s="15"/>
      <c r="R190" s="15"/>
      <c r="S190" s="15"/>
    </row>
    <row r="191" spans="1:19" ht="12.75">
      <c r="A191" s="16"/>
      <c r="B191" s="22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P191" s="15"/>
      <c r="Q191" s="15"/>
      <c r="R191" s="15"/>
      <c r="S191" s="15"/>
    </row>
    <row r="192" spans="1:19" ht="12.75">
      <c r="A192" s="16"/>
      <c r="B192" s="22"/>
      <c r="C192" s="2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P192" s="15"/>
      <c r="Q192" s="15"/>
      <c r="R192" s="15"/>
      <c r="S192" s="15"/>
    </row>
    <row r="193" spans="1:19" ht="12.75">
      <c r="A193" s="16"/>
      <c r="B193" s="22"/>
      <c r="C193" s="2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P193" s="15"/>
      <c r="Q193" s="15"/>
      <c r="R193" s="15"/>
      <c r="S193" s="15"/>
    </row>
    <row r="194" spans="1:19" ht="12.75">
      <c r="A194" s="16"/>
      <c r="B194" s="22"/>
      <c r="C194" s="2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P194" s="15"/>
      <c r="Q194" s="15"/>
      <c r="R194" s="15"/>
      <c r="S194" s="15"/>
    </row>
    <row r="195" spans="1:19" ht="12.75">
      <c r="A195" s="16"/>
      <c r="B195" s="22"/>
      <c r="C195" s="22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5"/>
      <c r="P195" s="15"/>
      <c r="Q195" s="15"/>
      <c r="R195" s="15"/>
      <c r="S195" s="15"/>
    </row>
    <row r="196" spans="1:19" ht="12.75">
      <c r="A196" s="16"/>
      <c r="B196" s="22"/>
      <c r="C196" s="22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5"/>
      <c r="P196" s="15"/>
      <c r="Q196" s="15"/>
      <c r="R196" s="15"/>
      <c r="S196" s="15"/>
    </row>
    <row r="197" spans="1:19" ht="12.75">
      <c r="A197" s="16"/>
      <c r="B197" s="22"/>
      <c r="C197" s="22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5"/>
      <c r="P197" s="15"/>
      <c r="Q197" s="15"/>
      <c r="R197" s="15"/>
      <c r="S197" s="15"/>
    </row>
    <row r="198" spans="1:19" ht="12.75">
      <c r="A198" s="16"/>
      <c r="B198" s="22"/>
      <c r="C198" s="22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5"/>
      <c r="P198" s="15"/>
      <c r="Q198" s="15"/>
      <c r="R198" s="15"/>
      <c r="S198" s="15"/>
    </row>
    <row r="199" spans="1:19" ht="12.75">
      <c r="A199" s="16"/>
      <c r="B199" s="22"/>
      <c r="C199" s="22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5"/>
      <c r="P199" s="15"/>
      <c r="Q199" s="15"/>
      <c r="R199" s="15"/>
      <c r="S199" s="15"/>
    </row>
    <row r="200" spans="1:19" ht="12.75">
      <c r="A200" s="16"/>
      <c r="B200" s="22"/>
      <c r="C200" s="22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5"/>
      <c r="P200" s="15"/>
      <c r="Q200" s="15"/>
      <c r="R200" s="15"/>
      <c r="S200" s="15"/>
    </row>
    <row r="201" spans="1:19" ht="12.75">
      <c r="A201" s="16"/>
      <c r="B201" s="22"/>
      <c r="C201" s="22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5"/>
      <c r="P201" s="15"/>
      <c r="Q201" s="15"/>
      <c r="R201" s="15"/>
      <c r="S201" s="15"/>
    </row>
    <row r="202" spans="1:19" ht="12.75">
      <c r="A202" s="16"/>
      <c r="B202" s="22"/>
      <c r="C202" s="22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5"/>
      <c r="P202" s="15"/>
      <c r="Q202" s="15"/>
      <c r="R202" s="15"/>
      <c r="S202" s="15"/>
    </row>
    <row r="203" spans="1:19" ht="12.75">
      <c r="A203" s="16"/>
      <c r="B203" s="22"/>
      <c r="C203" s="22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5"/>
      <c r="P203" s="15"/>
      <c r="Q203" s="15"/>
      <c r="R203" s="15"/>
      <c r="S203" s="15"/>
    </row>
    <row r="204" spans="1:14" ht="12.75">
      <c r="A204" s="24"/>
      <c r="B204" s="25"/>
      <c r="C204" s="25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</row>
    <row r="205" spans="1:14" ht="12.75">
      <c r="A205" s="24"/>
      <c r="B205" s="25"/>
      <c r="C205" s="25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</row>
    <row r="206" spans="1:14" ht="12.75">
      <c r="A206" s="24"/>
      <c r="B206" s="25"/>
      <c r="C206" s="25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</row>
  </sheetData>
  <sheetProtection selectLockedCells="1" selectUnlockedCells="1"/>
  <mergeCells count="2">
    <mergeCell ref="B2:G2"/>
    <mergeCell ref="A5:G5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Dorota Steciuk</cp:lastModifiedBy>
  <cp:lastPrinted>2020-11-06T08:16:35Z</cp:lastPrinted>
  <dcterms:created xsi:type="dcterms:W3CDTF">2014-10-13T07:48:52Z</dcterms:created>
  <dcterms:modified xsi:type="dcterms:W3CDTF">2020-11-06T08:17:46Z</dcterms:modified>
  <cp:category/>
  <cp:version/>
  <cp:contentType/>
  <cp:contentStatus/>
</cp:coreProperties>
</file>